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630" tabRatio="541" activeTab="2"/>
  </bookViews>
  <sheets>
    <sheet name="Данные на 01.01.2017" sheetId="1" r:id="rId1"/>
    <sheet name="Таблица 1" sheetId="2" r:id="rId2"/>
    <sheet name=" Таблица 2" sheetId="3" r:id="rId3"/>
    <sheet name="Таблица 2.1, 3" sheetId="4" r:id="rId4"/>
    <sheet name="Таблица 4" sheetId="5" r:id="rId5"/>
  </sheets>
  <definedNames>
    <definedName name="sub_1420" localSheetId="0">'Данные на 01.01.2017'!#REF!</definedName>
    <definedName name="_xlnm.Print_Titles" localSheetId="2">' Таблица 2'!$6:$11</definedName>
    <definedName name="_xlnm.Print_Area" localSheetId="2">' Таблица 2'!$A$1:$V$101</definedName>
    <definedName name="_xlnm.Print_Area" localSheetId="0">'Данные на 01.01.2017'!$A$1:$F$48</definedName>
    <definedName name="_xlnm.Print_Area" localSheetId="1">'Таблица 1'!$A$1:$E$24</definedName>
    <definedName name="_xlnm.Print_Area" localSheetId="4">'Таблица 4'!$A$1:$J$23</definedName>
  </definedNames>
  <calcPr fullCalcOnLoad="1"/>
</workbook>
</file>

<file path=xl/sharedStrings.xml><?xml version="1.0" encoding="utf-8"?>
<sst xmlns="http://schemas.openxmlformats.org/spreadsheetml/2006/main" count="389" uniqueCount="236">
  <si>
    <t>ИНН / КПП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</si>
  <si>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</si>
  <si>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</si>
  <si>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Нефинансовые активы, всего:</t>
  </si>
  <si>
    <t>из них:</t>
  </si>
  <si>
    <t>в том числе:</t>
  </si>
  <si>
    <t>Х</t>
  </si>
  <si>
    <t>(подпись)</t>
  </si>
  <si>
    <t>(расшифровка подписи)</t>
  </si>
  <si>
    <t>Наименование муниципального учреждения</t>
  </si>
  <si>
    <t>Экономист</t>
  </si>
  <si>
    <t>Муниципальное бюджетное клубное учреждение культуры "Дворец культуры "Икар"</t>
  </si>
  <si>
    <t>456080, Челябинская область, город Трехгорный, ул. Мира, д. 23</t>
  </si>
  <si>
    <t>создание условий для формирования и удовлетворения культурных запросов и духовных потребностей населения.</t>
  </si>
  <si>
    <t>Услуга № 1 - Танцевальный номер (сольный)</t>
  </si>
  <si>
    <t>Услуга № 2 - Танцевальный номер (массовый)</t>
  </si>
  <si>
    <t>Услуга № 3 - Вокальный номер (сольный)</t>
  </si>
  <si>
    <t>Услуга № 4 - Вокальный номер (массовый от 3 человек)</t>
  </si>
  <si>
    <t>Услуга № 5 - Вокальный номер (массовый более 10 человек)</t>
  </si>
  <si>
    <t>Услуга № 6 - Инструментальная пьеса (солист)</t>
  </si>
  <si>
    <t>Услуга № 7 - Цирковой номер (сольный)</t>
  </si>
  <si>
    <t>Услуга № 8 - Цирковой номер (массовый от 3 человек)</t>
  </si>
  <si>
    <t>Услуга № 9 - Организация городского фестиваля детского песенного творчества "Золотой цыпленок"</t>
  </si>
  <si>
    <t>Услуга № 10 - Организация детского мероприятия, дня рождения (бар)</t>
  </si>
  <si>
    <t>Услуга № 11 - Проведение детского новогоднего представления (концертный зал)</t>
  </si>
  <si>
    <t>Услуга № 12 - Организация игр на батуте</t>
  </si>
  <si>
    <t>Услуга № - 13 Проведение школьного выпускного вечера (бар, танц.зал) 3-4 классы</t>
  </si>
  <si>
    <t>Услуга № - 14 Проведение школьного выпускного вечера (бар, танц.зал) 9 классы</t>
  </si>
  <si>
    <t>Услуга № - 15 Проведение школьного выпускного вечера (бар, танц.зал) 11 классы</t>
  </si>
  <si>
    <t>Услуга № 16 - Организация молодежной развлекательной программы (танц.зал)</t>
  </si>
  <si>
    <t>Услуга № 17 - Проведение развлекательной программы для молодежи по заявкам учебных заведений (танц.зал)</t>
  </si>
  <si>
    <t>Услуга № 18 - Организация именинного и юбилейного вечера, семейного и корпоративного праздника, свадебного торжества (банк.зал)</t>
  </si>
  <si>
    <t>Услуга № 19 - Организация именинного и юбилейного вечера, семейного и корпоративного праздника, свадебного торжества (бар) без услуги ди-джея</t>
  </si>
  <si>
    <t>Услуга № 20 - Организация именинного и юбилейного вечера, семейного и корпоративного праздника, свадебного торжества (бар) с услугой ди-джея</t>
  </si>
  <si>
    <t>Услуга № 21 - Проведение новогоднего корпоративного мероприятия по заявкам трудовых коллективов и организаций (бар, танц.зал)</t>
  </si>
  <si>
    <t>Услуга № 22 - Организация и проведение концертов, спектаклей, творческих встреч с артистами, игр КВН</t>
  </si>
  <si>
    <t>Услуга № 23 - Организация торгового места для проведения городских мероприятий (для предприятий, организаций, ИП) на площади ДК "Икар"</t>
  </si>
  <si>
    <t xml:space="preserve">Услуга № 24 - Совместные мероприятия, организованные сторонними организациями </t>
  </si>
  <si>
    <t>Услуга № 25 - Организация выставки-продажи меховых изделий (танц.зал)</t>
  </si>
  <si>
    <t>Услуга № 26 - Организация выставки-продажи одежды (танц.зал)</t>
  </si>
  <si>
    <t>Услуга № 27 - Организация свадебного торжества (бар), без услуг ведущего и ди-джея</t>
  </si>
  <si>
    <t xml:space="preserve">Услуга № 28 - Организация массового мероприятия общественного содержания (малый зал)  </t>
  </si>
  <si>
    <t>Услуга № 29 - Организация культурно-массового мероприятия (концертный зал)</t>
  </si>
  <si>
    <t>Услуга № 30 - Предоставление концертно-светового оборудования</t>
  </si>
  <si>
    <t>Услуга № 31 - Предоставление профессионального звукового оборудования</t>
  </si>
  <si>
    <t>Ю.Ф. Шагалин</t>
  </si>
  <si>
    <t>Е.В. Казакова</t>
  </si>
  <si>
    <t>А.С. Фарносова</t>
  </si>
  <si>
    <t>Услуга № 32 - Организация обслуживания городских и корпоративных мероприятий с использованием надувного аттракциона</t>
  </si>
  <si>
    <t>Услуга № 33 - Организация обслуживания городских и корпоративных мероприятий с использованием навеса сценического</t>
  </si>
  <si>
    <t>Услуга № 34 - Предоставление видеопроекционной установки</t>
  </si>
  <si>
    <t>Услуга № 35 - Проведение танцевально-развлекательной программы (бар)</t>
  </si>
  <si>
    <t>Услуга № 36 - Организация репетиции (малый зал)</t>
  </si>
  <si>
    <t>Услуга № 37 - Организация репетиции (танцевальный зал)</t>
  </si>
  <si>
    <t>Услуга № 38 - Организация репетиции (концертный зал)</t>
  </si>
  <si>
    <t>Услуга № 40 - Художественное оформление афиш (более 1 недели)</t>
  </si>
  <si>
    <t>Утверждаю</t>
  </si>
  <si>
    <t>(наименование должностного лица, уполномоченного утверждать документ)</t>
  </si>
  <si>
    <t>Коды</t>
  </si>
  <si>
    <t>Наименование ГРБС</t>
  </si>
  <si>
    <t>Управление культуры администрации города Трехгорного</t>
  </si>
  <si>
    <t>Единица измерения: руб.</t>
  </si>
  <si>
    <t>По ОКЕИ</t>
  </si>
  <si>
    <t>Сведения о деятельности муниципального учреждения</t>
  </si>
  <si>
    <t>1. Цели деятельности муниципального учреждения в соответствии с уставом учреждения:</t>
  </si>
  <si>
    <t>2. Виды деятельности учреждения, относящиеся к его основным видам деятельности в соответствии с уставом учреждения.</t>
  </si>
  <si>
    <t xml:space="preserve">Основным видом деятельности Учреждения является деятельность учреждений клубного типа, а именно, культурно-досуговая и зрелищно-развлекательная деятельность:  
— создание и организация работы коллективов самодеятельного искусства, студий, кружков любительского художественного творчества, народных театров, филармоний, музеев, любительских объединений и клубов по культурно-познавательным, историко-краеведческим, научно-техническим, природно-экологическим, культурно-бытовым, коллекционно-собирательским и иным интересам, других клубных формирований;
</t>
  </si>
  <si>
    <t xml:space="preserve"> — организация и проведение фестивалей, смотров, конкурсов, выставок и других форм показа результата творческой деятельности клубных формирований;</t>
  </si>
  <si>
    <t xml:space="preserve"> — организация досуга различных групп населения: проведение вечеров отдыха и танцев, дискотек, молодежных балов, карнавалов, детских утренников, игровых и других культурно-развлекательных программ;</t>
  </si>
  <si>
    <t xml:space="preserve"> — проведение массовых театрализованных праздников и представлений, народных гуляний;</t>
  </si>
  <si>
    <t xml:space="preserve"> — организация и проведение спектаклей, концертов, других театрально-зрелищных и выставочных мероприятий, в т.ч. с участием профессиональных коллективов, исполнителей и авторов;</t>
  </si>
  <si>
    <t xml:space="preserve"> — проведение тематических вечеров, устных журналов, циклов творческих встреч, других форм просветительской деятельности;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</si>
  <si>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</si>
  <si>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— предоставление оркестров, ансамблей, коллективов самодеятельного искусства и отдельных исполнителей для семейных и гражданских праздников и торжеств;</t>
  </si>
  <si>
    <t>— предоставление услуг (работ) по разработке сценариев, постановочной работе по заявкам организаций, предприятий и отдельных граждан;</t>
  </si>
  <si>
    <t>— организация и демонстрация видео-программ на культурно-массовых мероприятиях;</t>
  </si>
  <si>
    <t>— предоставление услуг по прокату звуковой и светотехнической аппаратуры и другого профильного оборудования, театрального и концертного реквизита, сценических костюмов;</t>
  </si>
  <si>
    <t>— деятельность клубных формирований и любительских объединений по интересам различной направленности;</t>
  </si>
  <si>
    <t>— обучение в платных кружках и творческих коллективах;</t>
  </si>
  <si>
    <t>— организация в установленном порядке спортивно-оздоровительных клубов и секций, групп туризма и здоровья, игровых и тенажерных залов и других подобных игровых и развлекательных досуговых объектов;</t>
  </si>
  <si>
    <t>— оказание консультативной, методической и организационно-творческой помощи в подготовке и проведении культурно-досуговых мероприятий;</t>
  </si>
  <si>
    <t>— организация гастрольной деятельности на территории Российской Федерации;</t>
  </si>
  <si>
    <t>— организация и проведение ярмарок, аукционов, выставок-продаж;</t>
  </si>
  <si>
    <t>— размещение рекламы;</t>
  </si>
  <si>
    <t>— предоставление в аренду принадлежащих на праве оперативного управления Учреждению помещений;</t>
  </si>
  <si>
    <t>— предоставление гражданам дополнительных досуговых услуг.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</si>
  <si>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</si>
  <si>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 xml:space="preserve">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имущества. </t>
  </si>
  <si>
    <t xml:space="preserve">Показатели финансового состояния учреждения </t>
  </si>
  <si>
    <t>(последнюю отчетную дату)</t>
  </si>
  <si>
    <t>№ п/п</t>
  </si>
  <si>
    <t>Наименование показателя</t>
  </si>
  <si>
    <t>Сумма, руб.</t>
  </si>
  <si>
    <t>Таблица 1</t>
  </si>
  <si>
    <t>из них:                                                                      недвижимое имущество, всего:</t>
  </si>
  <si>
    <t>в том числе остаточная стоимость</t>
  </si>
  <si>
    <t>особо ценное движимое имущество, всего:</t>
  </si>
  <si>
    <t>Финансовые активы, всего:</t>
  </si>
  <si>
    <t>из них:                                                                      денежные средства учреждения, всего:</t>
  </si>
  <si>
    <t>в том числе: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</si>
  <si>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</si>
  <si>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</si>
  <si>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</si>
  <si>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</si>
  <si>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</si>
  <si>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</si>
  <si>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</si>
  <si>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просроченная кредиторская задолженность</t>
  </si>
  <si>
    <t>Код строки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</si>
  <si>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</si>
  <si>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</si>
  <si>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</si>
  <si>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</si>
  <si>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приносящей доход деятельности</t>
  </si>
  <si>
    <t>всего</t>
  </si>
  <si>
    <t>из них гранты</t>
  </si>
  <si>
    <t>Выплаты по расходам, всего:</t>
  </si>
  <si>
    <t>Таблица 2</t>
  </si>
  <si>
    <t>Показатели по поступлениям и выплатам учреждения на</t>
  </si>
  <si>
    <t>Поступления от доходов, всего:</t>
  </si>
  <si>
    <t>Код по бюджетной классификации Российской Федерации</t>
  </si>
  <si>
    <t>доходы от оказания услуг, работ всего, в том числе:</t>
  </si>
  <si>
    <t>доходы от штрафов, пеней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</si>
  <si>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</si>
  <si>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</si>
  <si>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</si>
  <si>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</si>
  <si>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</si>
  <si>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</si>
  <si>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</si>
  <si>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</si>
  <si>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</si>
  <si>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</si>
  <si>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</si>
  <si>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</si>
  <si>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</si>
  <si>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</si>
  <si>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</si>
  <si>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</si>
  <si>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</si>
  <si>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</si>
  <si>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</si>
  <si>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2016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</si>
  <si>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</si>
  <si>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</si>
  <si>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</si>
  <si>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услуг, руб. (с точностью до двух знаков после запятой - 0,00)</t>
  </si>
  <si>
    <t>на 20___ г.               1-ый год планового периода</t>
  </si>
  <si>
    <t>на 20___ г.               2-ой год планового периода</t>
  </si>
  <si>
    <t>Таблица 3</t>
  </si>
  <si>
    <t>Сведения о средствах, поступающих во временное распоряжение учреждения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</si>
  <si>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</si>
  <si>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</si>
  <si>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</si>
  <si>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</si>
  <si>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</si>
  <si>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</si>
  <si>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</si>
  <si>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</si>
  <si>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</si>
  <si>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</si>
  <si>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</si>
  <si>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</si>
  <si>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учреждения</t>
  </si>
  <si>
    <t xml:space="preserve">              (подпись)</t>
  </si>
  <si>
    <t>Главный бухгалтер учреждения</t>
  </si>
  <si>
    <t>Ответственный исполнитель</t>
  </si>
  <si>
    <t xml:space="preserve">              (должность)         (подпись)        (расшифровка подписи)               (телефон)</t>
  </si>
  <si>
    <t>6-25-92</t>
  </si>
  <si>
    <t>КВР</t>
  </si>
  <si>
    <t>КОСГУ</t>
  </si>
  <si>
    <t>000</t>
  </si>
  <si>
    <t>180</t>
  </si>
  <si>
    <t>130</t>
  </si>
  <si>
    <t>прочие доходы, в том числе добровольные пожертвования физических и юридических лиц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</si>
  <si>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</si>
  <si>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</si>
  <si>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</si>
  <si>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</si>
  <si>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</si>
  <si>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Увеличение стоимости материальных запасов</t>
  </si>
  <si>
    <t>-</t>
  </si>
  <si>
    <t>— проведение и организация различных по форме и тематике культурно-массовых мероприятий - праздников, представлений, смотров, фестивалей, конкурсов, концертов, выставок, вечеров, спектаклей, игровых развлекательных программ, гражданских и семейных обрядов, литературно-музыкальных гостиных, балов, дискотек и других культурно-досуговых мероприятий, в том числе по заявкам организаций и отдельных граждан, а также с участием профессиональных коллективов, исполнителей и авторов;</t>
  </si>
  <si>
    <t>заработная плата</t>
  </si>
  <si>
    <t>начисления на выплаты по оплате труда</t>
  </si>
  <si>
    <t>в том числе на выплату персоналу всего:</t>
  </si>
  <si>
    <t>социальные и иные выплаты населению, всего:</t>
  </si>
  <si>
    <t>уплату налогов и сборов и ных платежей, всего:</t>
  </si>
  <si>
    <t>Работы, услуги по содержанию имущества</t>
  </si>
  <si>
    <t>расходы на закупку товаров, работ, услуг, всего:</t>
  </si>
  <si>
    <t>прочие расходы (налоги)</t>
  </si>
  <si>
    <t>прочие выплаты</t>
  </si>
  <si>
    <t>на 2017 год и плановый период 2018 и 2019 годов</t>
  </si>
  <si>
    <t>на 2017 год</t>
  </si>
  <si>
    <t>на 2017 г. очередной финансовый год</t>
  </si>
  <si>
    <t>на 2018 г.               1-ый год планового периода</t>
  </si>
  <si>
    <t>на 2019 г.               2-ой год планового периода</t>
  </si>
  <si>
    <t>Услуга № 41 - Организация (предоставление) места для проведения массовых мероприятий сторонними организациями (фойе, крыльцо, площадь ДК "Икар")</t>
  </si>
  <si>
    <t>Услуга № 39 - Организация поминального обеда (бар)</t>
  </si>
  <si>
    <t>Услуга № 42 - Организация выставки-продажи медицинского оборудования (фойе)</t>
  </si>
  <si>
    <t>Услуга № 43 - Организация выставки-продажи универсальных товаров народного потребления (танцевальный зал)</t>
  </si>
  <si>
    <t>7405000869/745701001</t>
  </si>
  <si>
    <t>графа 10 стр. 150 баланса 230</t>
  </si>
  <si>
    <t>графа 10 стр. 011 баланса 230</t>
  </si>
  <si>
    <t>графа 10 стр. 031 баланса 230</t>
  </si>
  <si>
    <t>графа 10 стр. 012 баланса 230</t>
  </si>
  <si>
    <t>графа 10 стр. 032 баланса 230</t>
  </si>
  <si>
    <t>графа 10 стр. 400 баланса 230</t>
  </si>
  <si>
    <t>графа 10 стр. 230 баланса 230</t>
  </si>
  <si>
    <t>графа 10 стр. 260+380 баланса 230</t>
  </si>
  <si>
    <t>графа 10 стр. 600 баланса 230</t>
  </si>
  <si>
    <t>ф. 769</t>
  </si>
  <si>
    <t>Увеличение стоимости основных средств (мебель и оборудование)</t>
  </si>
  <si>
    <t>Увеличение стоимости основных средств (прочие)</t>
  </si>
  <si>
    <t>Работы, услуги по содержанию имущества (капитальный ремонт)</t>
  </si>
  <si>
    <t>Работы, услуги по содержанию имущества (текущий ремонт)</t>
  </si>
  <si>
    <t>2017 (очередной финансовый год)</t>
  </si>
  <si>
    <t>Всего на                 2017 год</t>
  </si>
  <si>
    <t>Всего на                 2018 год</t>
  </si>
  <si>
    <t>Всего на                 2019 год</t>
  </si>
  <si>
    <t>2018 (1-ый плановый год)</t>
  </si>
  <si>
    <t>2019 (2-ой плановый год)</t>
  </si>
  <si>
    <t>"       "                                    2017 г.</t>
  </si>
  <si>
    <t>в том числе: доходы от собственности</t>
  </si>
  <si>
    <t>121</t>
  </si>
  <si>
    <t>Налог на прибыль</t>
  </si>
  <si>
    <t>прочие расходы (налоги, пени)</t>
  </si>
  <si>
    <t>Начальник Управления культуры администрации города Трехгорного Челябинской области</t>
  </si>
  <si>
    <t>О.А. Прохорова</t>
  </si>
  <si>
    <t>Общая балансовая стоимость недвижимого муниципального имущества на 01.01.2017 года составляет 92 106 777,71 рублей в т.ч. на праве оперативного управления в сумме 92 106 777,71 рублей.</t>
  </si>
  <si>
    <t>Общая балансовая стоимость движимого муниципального имущества на 01.01.2017 года составляет 34 728 560,83 рублей. Особо ценное движимое имущество в учреждении на 01.01.2017 составляет 18 377 649,87 рублей.</t>
  </si>
  <si>
    <t>на 01 Января 2017 г.</t>
  </si>
  <si>
    <t>Уточненный план финансово-хозяйственной деятельности № 9</t>
  </si>
  <si>
    <t>"30" Сентября 2017 г.</t>
  </si>
  <si>
    <t>Услуга № 45 - выполнение муниципального задания на оказание услуг</t>
  </si>
  <si>
    <t>Услуга № 44 - Проведение культурно-досуговых занятий в платной хореографической студии "Браво"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</si>
</sst>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;[Red]\-#,##0.00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4" fontId="26" fillId="0" borderId="0" xfId="0" applyNumberFormat="1" applyFont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vertical="center" wrapText="1"/>
    </xf>
    <xf numFmtId="4" fontId="28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/>
    </xf>
    <xf numFmtId="4" fontId="28" fillId="0" borderId="10" xfId="0" applyNumberFormat="1" applyFont="1" applyBorder="1" applyAlignment="1">
      <alignment horizontal="right" vertical="center"/>
    </xf>
    <xf numFmtId="4" fontId="33" fillId="0" borderId="10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34" fillId="0" borderId="10" xfId="0" applyNumberFormat="1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 wrapText="1"/>
    </xf>
    <xf numFmtId="4" fontId="31" fillId="0" borderId="14" xfId="0" applyNumberFormat="1" applyFont="1" applyBorder="1" applyAlignment="1">
      <alignment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vertical="center" wrapText="1"/>
    </xf>
    <xf numFmtId="4" fontId="31" fillId="0" borderId="16" xfId="0" applyNumberFormat="1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vertical="center" wrapText="1"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4" fontId="28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4" fontId="1" fillId="0" borderId="1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28" fillId="25" borderId="10" xfId="0" applyNumberFormat="1" applyFont="1" applyFill="1" applyBorder="1" applyAlignment="1">
      <alignment vertical="center" wrapText="1"/>
    </xf>
    <xf numFmtId="4" fontId="28" fillId="25" borderId="14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49" fontId="26" fillId="25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28" fillId="24" borderId="14" xfId="0" applyNumberFormat="1" applyFont="1" applyFill="1" applyBorder="1" applyAlignment="1">
      <alignment vertical="center" wrapText="1"/>
    </xf>
    <xf numFmtId="4" fontId="32" fillId="0" borderId="14" xfId="0" applyNumberFormat="1" applyFont="1" applyBorder="1" applyAlignment="1">
      <alignment vertical="center" wrapText="1"/>
    </xf>
    <xf numFmtId="4" fontId="28" fillId="24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21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4" fontId="31" fillId="0" borderId="22" xfId="0" applyNumberFormat="1" applyFont="1" applyBorder="1" applyAlignment="1">
      <alignment horizontal="right" vertical="center"/>
    </xf>
    <xf numFmtId="4" fontId="35" fillId="0" borderId="22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32" fillId="0" borderId="14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31" fillId="0" borderId="14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vertical="center" wrapText="1"/>
    </xf>
    <xf numFmtId="4" fontId="34" fillId="0" borderId="14" xfId="0" applyNumberFormat="1" applyFont="1" applyBorder="1" applyAlignment="1">
      <alignment vertical="center" wrapText="1"/>
    </xf>
    <xf numFmtId="4" fontId="37" fillId="0" borderId="14" xfId="0" applyNumberFormat="1" applyFont="1" applyBorder="1" applyAlignment="1">
      <alignment vertical="center" wrapText="1"/>
    </xf>
    <xf numFmtId="4" fontId="31" fillId="0" borderId="23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4" fontId="31" fillId="0" borderId="26" xfId="0" applyNumberFormat="1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24" borderId="26" xfId="0" applyFont="1" applyFill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49" fontId="31" fillId="0" borderId="28" xfId="0" applyNumberFormat="1" applyFont="1" applyBorder="1" applyAlignment="1">
      <alignment horizontal="left" vertical="center" wrapText="1"/>
    </xf>
    <xf numFmtId="49" fontId="28" fillId="0" borderId="26" xfId="0" applyNumberFormat="1" applyFont="1" applyBorder="1" applyAlignment="1">
      <alignment horizontal="left" vertical="center" wrapText="1"/>
    </xf>
    <xf numFmtId="49" fontId="28" fillId="0" borderId="26" xfId="0" applyNumberFormat="1" applyFont="1" applyBorder="1" applyAlignment="1">
      <alignment vertical="center" wrapText="1"/>
    </xf>
    <xf numFmtId="4" fontId="28" fillId="0" borderId="26" xfId="0" applyNumberFormat="1" applyFont="1" applyFill="1" applyBorder="1" applyAlignment="1">
      <alignment vertical="center" wrapText="1"/>
    </xf>
    <xf numFmtId="4" fontId="31" fillId="0" borderId="26" xfId="0" applyNumberFormat="1" applyFont="1" applyFill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28" fillId="0" borderId="30" xfId="0" applyNumberFormat="1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 vertical="center" wrapText="1"/>
    </xf>
    <xf numFmtId="49" fontId="28" fillId="24" borderId="15" xfId="0" applyNumberFormat="1" applyFont="1" applyFill="1" applyBorder="1" applyAlignment="1">
      <alignment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1" fontId="31" fillId="0" borderId="32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33" fillId="0" borderId="10" xfId="0" applyFont="1" applyBorder="1" applyAlignment="1">
      <alignment/>
    </xf>
    <xf numFmtId="4" fontId="28" fillId="0" borderId="16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/>
    </xf>
    <xf numFmtId="4" fontId="28" fillId="0" borderId="16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4" fontId="28" fillId="25" borderId="35" xfId="0" applyNumberFormat="1" applyFont="1" applyFill="1" applyBorder="1" applyAlignment="1">
      <alignment horizontal="right" vertical="center"/>
    </xf>
    <xf numFmtId="4" fontId="31" fillId="25" borderId="36" xfId="0" applyNumberFormat="1" applyFont="1" applyFill="1" applyBorder="1" applyAlignment="1">
      <alignment horizontal="right" vertical="center"/>
    </xf>
    <xf numFmtId="4" fontId="31" fillId="25" borderId="35" xfId="0" applyNumberFormat="1" applyFont="1" applyFill="1" applyBorder="1" applyAlignment="1">
      <alignment horizontal="right" vertical="center"/>
    </xf>
    <xf numFmtId="4" fontId="28" fillId="25" borderId="37" xfId="0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28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4" fontId="28" fillId="24" borderId="10" xfId="0" applyNumberFormat="1" applyFont="1" applyFill="1" applyBorder="1" applyAlignment="1">
      <alignment horizontal="right" vertical="center"/>
    </xf>
    <xf numFmtId="4" fontId="28" fillId="24" borderId="35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33" fillId="0" borderId="18" xfId="0" applyFont="1" applyBorder="1" applyAlignment="1">
      <alignment/>
    </xf>
    <xf numFmtId="0" fontId="33" fillId="24" borderId="10" xfId="0" applyFont="1" applyFill="1" applyBorder="1" applyAlignment="1">
      <alignment/>
    </xf>
    <xf numFmtId="0" fontId="33" fillId="0" borderId="16" xfId="0" applyFont="1" applyBorder="1" applyAlignment="1">
      <alignment/>
    </xf>
    <xf numFmtId="4" fontId="28" fillId="0" borderId="18" xfId="0" applyNumberFormat="1" applyFont="1" applyBorder="1" applyAlignment="1">
      <alignment horizontal="right" vertical="center" wrapText="1"/>
    </xf>
    <xf numFmtId="4" fontId="28" fillId="25" borderId="35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4" fontId="28" fillId="25" borderId="11" xfId="0" applyNumberFormat="1" applyFont="1" applyFill="1" applyBorder="1" applyAlignment="1">
      <alignment horizontal="right" vertical="center" wrapText="1"/>
    </xf>
    <xf numFmtId="4" fontId="28" fillId="25" borderId="38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31" fillId="25" borderId="35" xfId="0" applyNumberFormat="1" applyFont="1" applyFill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1" fillId="0" borderId="16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28" fillId="0" borderId="40" xfId="0" applyNumberFormat="1" applyFont="1" applyBorder="1" applyAlignment="1">
      <alignment vertical="center" wrapText="1"/>
    </xf>
    <xf numFmtId="4" fontId="31" fillId="0" borderId="34" xfId="0" applyNumberFormat="1" applyFont="1" applyFill="1" applyBorder="1" applyAlignment="1">
      <alignment vertical="center" wrapText="1"/>
    </xf>
    <xf numFmtId="4" fontId="28" fillId="0" borderId="34" xfId="0" applyNumberFormat="1" applyFont="1" applyBorder="1" applyAlignment="1">
      <alignment vertical="center" wrapText="1"/>
    </xf>
    <xf numFmtId="4" fontId="31" fillId="24" borderId="34" xfId="0" applyNumberFormat="1" applyFont="1" applyFill="1" applyBorder="1" applyAlignment="1">
      <alignment vertical="center" wrapText="1"/>
    </xf>
    <xf numFmtId="4" fontId="28" fillId="0" borderId="41" xfId="0" applyNumberFormat="1" applyFont="1" applyBorder="1" applyAlignment="1">
      <alignment vertical="center" wrapText="1"/>
    </xf>
    <xf numFmtId="4" fontId="31" fillId="0" borderId="40" xfId="0" applyNumberFormat="1" applyFont="1" applyBorder="1" applyAlignment="1">
      <alignment horizontal="right" vertical="center"/>
    </xf>
    <xf numFmtId="4" fontId="28" fillId="0" borderId="34" xfId="0" applyNumberFormat="1" applyFont="1" applyBorder="1" applyAlignment="1">
      <alignment horizontal="right" vertical="center"/>
    </xf>
    <xf numFmtId="4" fontId="28" fillId="0" borderId="34" xfId="0" applyNumberFormat="1" applyFont="1" applyFill="1" applyBorder="1" applyAlignment="1">
      <alignment horizontal="right" vertical="center" wrapText="1"/>
    </xf>
    <xf numFmtId="4" fontId="31" fillId="0" borderId="34" xfId="0" applyNumberFormat="1" applyFont="1" applyFill="1" applyBorder="1" applyAlignment="1">
      <alignment horizontal="right" vertical="center" wrapText="1"/>
    </xf>
    <xf numFmtId="4" fontId="28" fillId="0" borderId="34" xfId="0" applyNumberFormat="1" applyFont="1" applyFill="1" applyBorder="1" applyAlignment="1">
      <alignment vertical="center" wrapText="1"/>
    </xf>
    <xf numFmtId="4" fontId="31" fillId="0" borderId="34" xfId="0" applyNumberFormat="1" applyFont="1" applyFill="1" applyBorder="1" applyAlignment="1">
      <alignment horizontal="center" vertical="center" wrapText="1"/>
    </xf>
    <xf numFmtId="4" fontId="31" fillId="0" borderId="42" xfId="0" applyNumberFormat="1" applyFont="1" applyFill="1" applyBorder="1" applyAlignment="1">
      <alignment vertical="center" wrapText="1"/>
    </xf>
    <xf numFmtId="4" fontId="28" fillId="0" borderId="30" xfId="0" applyNumberFormat="1" applyFont="1" applyBorder="1" applyAlignment="1">
      <alignment vertical="center" wrapText="1"/>
    </xf>
    <xf numFmtId="0" fontId="33" fillId="0" borderId="20" xfId="0" applyFont="1" applyBorder="1" applyAlignment="1">
      <alignment/>
    </xf>
    <xf numFmtId="4" fontId="31" fillId="0" borderId="15" xfId="0" applyNumberFormat="1" applyFont="1" applyFill="1" applyBorder="1" applyAlignment="1">
      <alignment vertical="center" wrapText="1"/>
    </xf>
    <xf numFmtId="0" fontId="33" fillId="0" borderId="14" xfId="0" applyFont="1" applyBorder="1" applyAlignment="1">
      <alignment/>
    </xf>
    <xf numFmtId="4" fontId="28" fillId="0" borderId="15" xfId="0" applyNumberFormat="1" applyFont="1" applyBorder="1" applyAlignment="1">
      <alignment vertical="center" wrapText="1"/>
    </xf>
    <xf numFmtId="4" fontId="31" fillId="24" borderId="15" xfId="0" applyNumberFormat="1" applyFont="1" applyFill="1" applyBorder="1" applyAlignment="1">
      <alignment vertical="center" wrapText="1"/>
    </xf>
    <xf numFmtId="0" fontId="33" fillId="24" borderId="14" xfId="0" applyFont="1" applyFill="1" applyBorder="1" applyAlignment="1">
      <alignment/>
    </xf>
    <xf numFmtId="4" fontId="28" fillId="0" borderId="31" xfId="0" applyNumberFormat="1" applyFont="1" applyBorder="1" applyAlignment="1">
      <alignment vertical="center" wrapText="1"/>
    </xf>
    <xf numFmtId="0" fontId="33" fillId="0" borderId="23" xfId="0" applyFont="1" applyBorder="1" applyAlignment="1">
      <alignment/>
    </xf>
    <xf numFmtId="4" fontId="31" fillId="0" borderId="30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15" xfId="0" applyNumberFormat="1" applyFont="1" applyFill="1" applyBorder="1" applyAlignment="1">
      <alignment horizontal="right" vertical="center" wrapText="1"/>
    </xf>
    <xf numFmtId="4" fontId="31" fillId="0" borderId="15" xfId="0" applyNumberFormat="1" applyFont="1" applyFill="1" applyBorder="1" applyAlignment="1">
      <alignment horizontal="right" vertical="center" wrapText="1"/>
    </xf>
    <xf numFmtId="4" fontId="28" fillId="0" borderId="15" xfId="0" applyNumberFormat="1" applyFont="1" applyFill="1" applyBorder="1" applyAlignment="1">
      <alignment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vertical="center" wrapText="1"/>
    </xf>
    <xf numFmtId="49" fontId="38" fillId="26" borderId="12" xfId="0" applyNumberFormat="1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4" fontId="42" fillId="26" borderId="13" xfId="0" applyNumberFormat="1" applyFont="1" applyFill="1" applyBorder="1" applyAlignment="1">
      <alignment horizontal="right" vertical="center"/>
    </xf>
    <xf numFmtId="4" fontId="42" fillId="26" borderId="43" xfId="0" applyNumberFormat="1" applyFont="1" applyFill="1" applyBorder="1" applyAlignment="1">
      <alignment horizontal="right" vertical="center"/>
    </xf>
    <xf numFmtId="4" fontId="42" fillId="26" borderId="13" xfId="0" applyNumberFormat="1" applyFont="1" applyFill="1" applyBorder="1" applyAlignment="1">
      <alignment horizontal="right" vertical="center" wrapText="1"/>
    </xf>
    <xf numFmtId="4" fontId="42" fillId="26" borderId="19" xfId="0" applyNumberFormat="1" applyFont="1" applyFill="1" applyBorder="1" applyAlignment="1">
      <alignment horizontal="right" vertical="center" wrapText="1"/>
    </xf>
    <xf numFmtId="4" fontId="42" fillId="26" borderId="12" xfId="0" applyNumberFormat="1" applyFont="1" applyFill="1" applyBorder="1" applyAlignment="1">
      <alignment horizontal="right" vertical="center" wrapText="1"/>
    </xf>
    <xf numFmtId="0" fontId="43" fillId="26" borderId="13" xfId="0" applyFont="1" applyFill="1" applyBorder="1" applyAlignment="1">
      <alignment horizontal="right"/>
    </xf>
    <xf numFmtId="0" fontId="43" fillId="26" borderId="19" xfId="0" applyFont="1" applyFill="1" applyBorder="1" applyAlignment="1">
      <alignment horizontal="right"/>
    </xf>
    <xf numFmtId="4" fontId="42" fillId="26" borderId="39" xfId="0" applyNumberFormat="1" applyFont="1" applyFill="1" applyBorder="1" applyAlignment="1">
      <alignment horizontal="right" vertical="center" wrapText="1"/>
    </xf>
    <xf numFmtId="4" fontId="26" fillId="0" borderId="44" xfId="0" applyNumberFormat="1" applyFont="1" applyBorder="1" applyAlignment="1">
      <alignment vertical="center" wrapText="1"/>
    </xf>
    <xf numFmtId="0" fontId="42" fillId="26" borderId="25" xfId="0" applyFont="1" applyFill="1" applyBorder="1" applyAlignment="1">
      <alignment vertical="center" wrapText="1"/>
    </xf>
    <xf numFmtId="1" fontId="44" fillId="26" borderId="12" xfId="0" applyNumberFormat="1" applyFont="1" applyFill="1" applyBorder="1" applyAlignment="1">
      <alignment horizontal="center" vertical="center" wrapText="1"/>
    </xf>
    <xf numFmtId="0" fontId="42" fillId="26" borderId="13" xfId="0" applyFont="1" applyFill="1" applyBorder="1" applyAlignment="1">
      <alignment horizontal="center" vertical="center" wrapText="1"/>
    </xf>
    <xf numFmtId="4" fontId="42" fillId="26" borderId="45" xfId="0" applyNumberFormat="1" applyFont="1" applyFill="1" applyBorder="1" applyAlignment="1">
      <alignment horizontal="right" vertical="center" wrapText="1"/>
    </xf>
    <xf numFmtId="4" fontId="42" fillId="26" borderId="46" xfId="0" applyNumberFormat="1" applyFont="1" applyFill="1" applyBorder="1" applyAlignment="1">
      <alignment horizontal="right" vertical="center" wrapText="1"/>
    </xf>
    <xf numFmtId="0" fontId="43" fillId="26" borderId="46" xfId="0" applyFont="1" applyFill="1" applyBorder="1" applyAlignment="1">
      <alignment horizontal="right"/>
    </xf>
    <xf numFmtId="0" fontId="43" fillId="26" borderId="47" xfId="0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4" fontId="28" fillId="0" borderId="35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49" fontId="28" fillId="0" borderId="15" xfId="0" applyNumberFormat="1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>
      <alignment/>
    </xf>
    <xf numFmtId="4" fontId="26" fillId="25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1" fillId="0" borderId="48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8" fillId="0" borderId="50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28" fillId="0" borderId="52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28" fillId="0" borderId="5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8" fillId="0" borderId="35" xfId="0" applyNumberFormat="1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" fontId="28" fillId="0" borderId="35" xfId="0" applyNumberFormat="1" applyFont="1" applyBorder="1" applyAlignment="1">
      <alignment horizontal="center" vertical="center" wrapText="1"/>
    </xf>
    <xf numFmtId="4" fontId="28" fillId="0" borderId="64" xfId="0" applyNumberFormat="1" applyFont="1" applyBorder="1" applyAlignment="1">
      <alignment horizontal="center" vertical="center" wrapText="1"/>
    </xf>
    <xf numFmtId="4" fontId="28" fillId="0" borderId="34" xfId="0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6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80" zoomScalePageLayoutView="0" workbookViewId="0" topLeftCell="A43">
      <selection activeCell="A11" sqref="A11"/>
    </sheetView>
  </sheetViews>
  <sheetFormatPr defaultColWidth="9.140625" defaultRowHeight="12.75"/>
  <cols>
    <col min="1" max="1" width="9.140625" style="2" customWidth="1"/>
    <col min="2" max="2" width="58.57421875" style="3" customWidth="1"/>
    <col min="3" max="3" width="23.57421875" style="2" customWidth="1"/>
    <col min="4" max="4" width="25.00390625" style="9" customWidth="1"/>
    <col min="5" max="5" width="14.28125" style="3" customWidth="1"/>
    <col min="6" max="6" width="13.7109375" style="3" customWidth="1"/>
    <col min="7" max="16384" width="9.140625" style="3" customWidth="1"/>
  </cols>
  <sheetData>
    <row r="1" spans="3:6" ht="17.25" customHeight="1">
      <c r="C1" s="270" t="s">
        <v>56</v>
      </c>
      <c r="D1" s="270"/>
      <c r="E1" s="270"/>
      <c r="F1" s="270"/>
    </row>
    <row r="2" spans="3:6" ht="40.5" customHeight="1">
      <c r="C2" s="271" t="s">
        <v>227</v>
      </c>
      <c r="D2" s="271"/>
      <c r="E2" s="271"/>
      <c r="F2" s="271"/>
    </row>
    <row r="3" spans="3:6" ht="13.5" customHeight="1">
      <c r="C3" s="272" t="s">
        <v>57</v>
      </c>
      <c r="D3" s="272"/>
      <c r="E3" s="272"/>
      <c r="F3" s="272"/>
    </row>
    <row r="4" spans="3:6" ht="16.5" customHeight="1">
      <c r="C4" s="273"/>
      <c r="D4" s="273"/>
      <c r="E4" s="271" t="s">
        <v>228</v>
      </c>
      <c r="F4" s="271"/>
    </row>
    <row r="5" spans="3:6" ht="13.5" customHeight="1">
      <c r="C5" s="275" t="s">
        <v>7</v>
      </c>
      <c r="D5" s="275"/>
      <c r="E5" s="275" t="s">
        <v>8</v>
      </c>
      <c r="F5" s="275"/>
    </row>
    <row r="6" spans="3:6" ht="13.5" customHeight="1">
      <c r="C6" s="276" t="s">
        <v>222</v>
      </c>
      <c r="D6" s="276"/>
      <c r="E6" s="276"/>
      <c r="F6" s="276"/>
    </row>
    <row r="8" spans="1:6" ht="27" customHeight="1">
      <c r="A8" s="266" t="s">
        <v>232</v>
      </c>
      <c r="B8" s="266"/>
      <c r="C8" s="266"/>
      <c r="D8" s="266"/>
      <c r="E8" s="266"/>
      <c r="F8" s="266"/>
    </row>
    <row r="9" spans="1:6" ht="20.25" customHeight="1">
      <c r="A9" s="266" t="s">
        <v>192</v>
      </c>
      <c r="B9" s="266"/>
      <c r="C9" s="266"/>
      <c r="D9" s="266"/>
      <c r="E9" s="266"/>
      <c r="F9" s="266"/>
    </row>
    <row r="10" spans="1:6" ht="20.25">
      <c r="A10" s="278" t="s">
        <v>233</v>
      </c>
      <c r="B10" s="278"/>
      <c r="C10" s="278"/>
      <c r="D10" s="278"/>
      <c r="E10" s="278"/>
      <c r="F10" s="278"/>
    </row>
    <row r="11" spans="3:6" ht="13.5" customHeight="1">
      <c r="C11" s="5"/>
      <c r="D11" s="5"/>
      <c r="F11" s="221" t="s">
        <v>58</v>
      </c>
    </row>
    <row r="12" spans="3:6" ht="13.5" customHeight="1">
      <c r="C12" s="5"/>
      <c r="D12" s="5"/>
      <c r="E12" s="4"/>
      <c r="F12" s="269">
        <v>21646002</v>
      </c>
    </row>
    <row r="13" spans="1:6" ht="46.5" customHeight="1">
      <c r="A13" s="267" t="s">
        <v>9</v>
      </c>
      <c r="B13" s="267"/>
      <c r="C13" s="265" t="s">
        <v>11</v>
      </c>
      <c r="D13" s="265"/>
      <c r="E13" s="6"/>
      <c r="F13" s="269"/>
    </row>
    <row r="14" spans="1:6" ht="31.5" customHeight="1">
      <c r="A14" s="258" t="s">
        <v>1</v>
      </c>
      <c r="B14" s="258"/>
      <c r="C14" s="265" t="s">
        <v>60</v>
      </c>
      <c r="D14" s="265"/>
      <c r="E14" s="7"/>
      <c r="F14" s="1"/>
    </row>
    <row r="15" spans="1:6" ht="28.5" customHeight="1">
      <c r="A15" s="258" t="s">
        <v>59</v>
      </c>
      <c r="B15" s="258"/>
      <c r="C15" s="265" t="s">
        <v>60</v>
      </c>
      <c r="D15" s="265"/>
      <c r="E15" s="4"/>
      <c r="F15" s="1"/>
    </row>
    <row r="16" spans="1:6" ht="30.75" customHeight="1">
      <c r="A16" s="258" t="s">
        <v>2</v>
      </c>
      <c r="B16" s="258"/>
      <c r="C16" s="259" t="s">
        <v>12</v>
      </c>
      <c r="D16" s="259"/>
      <c r="E16" s="8"/>
      <c r="F16" s="10"/>
    </row>
    <row r="17" spans="1:6" ht="24.75" customHeight="1">
      <c r="A17" s="258" t="s">
        <v>0</v>
      </c>
      <c r="B17" s="258"/>
      <c r="C17" s="265" t="s">
        <v>201</v>
      </c>
      <c r="D17" s="265"/>
      <c r="E17" s="8"/>
      <c r="F17" s="1" t="s">
        <v>6</v>
      </c>
    </row>
    <row r="18" spans="1:6" ht="18.75" customHeight="1">
      <c r="A18" s="258" t="s">
        <v>61</v>
      </c>
      <c r="B18" s="258"/>
      <c r="C18" s="262"/>
      <c r="D18" s="262"/>
      <c r="E18" s="6" t="s">
        <v>62</v>
      </c>
      <c r="F18" s="1">
        <v>383</v>
      </c>
    </row>
    <row r="19" spans="1:6" ht="23.25" customHeight="1">
      <c r="A19" s="258"/>
      <c r="B19" s="258"/>
      <c r="C19" s="268"/>
      <c r="D19" s="268"/>
      <c r="E19" s="7"/>
      <c r="F19" s="7"/>
    </row>
    <row r="20" spans="1:6" ht="45" customHeight="1">
      <c r="A20" s="277" t="s">
        <v>63</v>
      </c>
      <c r="B20" s="277"/>
      <c r="C20" s="277"/>
      <c r="D20" s="277"/>
      <c r="E20" s="277"/>
      <c r="F20" s="277"/>
    </row>
    <row r="21" spans="1:6" ht="23.25" customHeight="1">
      <c r="A21" s="263" t="s">
        <v>64</v>
      </c>
      <c r="B21" s="263"/>
      <c r="C21" s="263"/>
      <c r="D21" s="263"/>
      <c r="E21" s="263"/>
      <c r="F21" s="263"/>
    </row>
    <row r="22" spans="1:6" ht="23.25" customHeight="1">
      <c r="A22" s="264" t="s">
        <v>13</v>
      </c>
      <c r="B22" s="264"/>
      <c r="C22" s="264"/>
      <c r="D22" s="264"/>
      <c r="E22" s="264"/>
      <c r="F22" s="264"/>
    </row>
    <row r="23" spans="1:6" ht="23.25" customHeight="1">
      <c r="A23" s="260" t="s">
        <v>65</v>
      </c>
      <c r="B23" s="260"/>
      <c r="C23" s="260"/>
      <c r="D23" s="260"/>
      <c r="E23" s="260"/>
      <c r="F23" s="260"/>
    </row>
    <row r="24" spans="1:6" ht="81.75" customHeight="1">
      <c r="A24" s="261" t="s">
        <v>66</v>
      </c>
      <c r="B24" s="261"/>
      <c r="C24" s="261"/>
      <c r="D24" s="261"/>
      <c r="E24" s="261"/>
      <c r="F24" s="261"/>
    </row>
    <row r="25" spans="1:6" ht="34.5" customHeight="1">
      <c r="A25" s="281" t="s">
        <v>67</v>
      </c>
      <c r="B25" s="281"/>
      <c r="C25" s="281"/>
      <c r="D25" s="281"/>
      <c r="E25" s="281"/>
      <c r="F25" s="281"/>
    </row>
    <row r="26" spans="1:6" ht="31.5" customHeight="1">
      <c r="A26" s="281" t="s">
        <v>68</v>
      </c>
      <c r="B26" s="281"/>
      <c r="C26" s="281"/>
      <c r="D26" s="281"/>
      <c r="E26" s="281"/>
      <c r="F26" s="281"/>
    </row>
    <row r="27" spans="1:6" ht="18" customHeight="1">
      <c r="A27" s="281" t="s">
        <v>69</v>
      </c>
      <c r="B27" s="281"/>
      <c r="C27" s="281"/>
      <c r="D27" s="281"/>
      <c r="E27" s="281"/>
      <c r="F27" s="281"/>
    </row>
    <row r="28" spans="1:6" ht="33" customHeight="1">
      <c r="A28" s="281" t="s">
        <v>70</v>
      </c>
      <c r="B28" s="281"/>
      <c r="C28" s="281"/>
      <c r="D28" s="281"/>
      <c r="E28" s="281"/>
      <c r="F28" s="281"/>
    </row>
    <row r="29" spans="1:6" ht="19.5" customHeight="1">
      <c r="A29" s="281" t="s">
        <v>71</v>
      </c>
      <c r="B29" s="281"/>
      <c r="C29" s="281"/>
      <c r="D29" s="281"/>
      <c r="E29" s="281"/>
      <c r="F29" s="281"/>
    </row>
    <row r="30" spans="1:6" ht="35.25" customHeight="1">
      <c r="A30" s="260" t="s">
        <v>72</v>
      </c>
      <c r="B30" s="260"/>
      <c r="C30" s="260"/>
      <c r="D30" s="260"/>
      <c r="E30" s="260"/>
      <c r="F30" s="260"/>
    </row>
    <row r="31" spans="1:6" ht="70.5" customHeight="1">
      <c r="A31" s="274" t="s">
        <v>182</v>
      </c>
      <c r="B31" s="274"/>
      <c r="C31" s="274"/>
      <c r="D31" s="274"/>
      <c r="E31" s="274"/>
      <c r="F31" s="274"/>
    </row>
    <row r="32" spans="1:6" ht="32.25" customHeight="1">
      <c r="A32" s="274" t="s">
        <v>73</v>
      </c>
      <c r="B32" s="274"/>
      <c r="C32" s="274"/>
      <c r="D32" s="274"/>
      <c r="E32" s="274"/>
      <c r="F32" s="274"/>
    </row>
    <row r="33" spans="1:6" ht="18" customHeight="1">
      <c r="A33" s="274" t="s">
        <v>74</v>
      </c>
      <c r="B33" s="274"/>
      <c r="C33" s="274"/>
      <c r="D33" s="274"/>
      <c r="E33" s="274"/>
      <c r="F33" s="274"/>
    </row>
    <row r="34" spans="1:6" ht="18" customHeight="1">
      <c r="A34" s="274" t="s">
        <v>75</v>
      </c>
      <c r="B34" s="274"/>
      <c r="C34" s="274"/>
      <c r="D34" s="274"/>
      <c r="E34" s="274"/>
      <c r="F34" s="274"/>
    </row>
    <row r="35" spans="1:6" ht="32.25" customHeight="1">
      <c r="A35" s="274" t="s">
        <v>76</v>
      </c>
      <c r="B35" s="274"/>
      <c r="C35" s="274"/>
      <c r="D35" s="274"/>
      <c r="E35" s="274"/>
      <c r="F35" s="274"/>
    </row>
    <row r="36" spans="1:6" ht="18" customHeight="1">
      <c r="A36" s="274" t="s">
        <v>77</v>
      </c>
      <c r="B36" s="274"/>
      <c r="C36" s="274"/>
      <c r="D36" s="274"/>
      <c r="E36" s="274"/>
      <c r="F36" s="274"/>
    </row>
    <row r="37" spans="1:6" ht="18" customHeight="1">
      <c r="A37" s="274" t="s">
        <v>78</v>
      </c>
      <c r="B37" s="274"/>
      <c r="C37" s="274"/>
      <c r="D37" s="274"/>
      <c r="E37" s="274"/>
      <c r="F37" s="274"/>
    </row>
    <row r="38" spans="1:6" ht="32.25" customHeight="1">
      <c r="A38" s="274" t="s">
        <v>79</v>
      </c>
      <c r="B38" s="274"/>
      <c r="C38" s="274"/>
      <c r="D38" s="274"/>
      <c r="E38" s="274"/>
      <c r="F38" s="274"/>
    </row>
    <row r="39" spans="1:6" ht="33.75" customHeight="1">
      <c r="A39" s="274" t="s">
        <v>80</v>
      </c>
      <c r="B39" s="274"/>
      <c r="C39" s="274"/>
      <c r="D39" s="274"/>
      <c r="E39" s="274"/>
      <c r="F39" s="274"/>
    </row>
    <row r="40" spans="1:6" ht="18" customHeight="1">
      <c r="A40" s="274" t="s">
        <v>81</v>
      </c>
      <c r="B40" s="274"/>
      <c r="C40" s="274"/>
      <c r="D40" s="274"/>
      <c r="E40" s="274"/>
      <c r="F40" s="274"/>
    </row>
    <row r="41" spans="1:6" ht="18" customHeight="1">
      <c r="A41" s="274" t="s">
        <v>82</v>
      </c>
      <c r="B41" s="274"/>
      <c r="C41" s="274"/>
      <c r="D41" s="274"/>
      <c r="E41" s="274"/>
      <c r="F41" s="274"/>
    </row>
    <row r="42" spans="1:6" ht="18" customHeight="1">
      <c r="A42" s="274" t="s">
        <v>83</v>
      </c>
      <c r="B42" s="274"/>
      <c r="C42" s="274"/>
      <c r="D42" s="274"/>
      <c r="E42" s="274"/>
      <c r="F42" s="274"/>
    </row>
    <row r="43" spans="1:6" ht="18" customHeight="1">
      <c r="A43" s="274" t="s">
        <v>84</v>
      </c>
      <c r="B43" s="274"/>
      <c r="C43" s="274"/>
      <c r="D43" s="274"/>
      <c r="E43" s="274"/>
      <c r="F43" s="274"/>
    </row>
    <row r="44" spans="1:6" ht="18" customHeight="1">
      <c r="A44" s="280" t="s">
        <v>85</v>
      </c>
      <c r="B44" s="280"/>
      <c r="C44" s="280"/>
      <c r="D44" s="280"/>
      <c r="E44" s="280"/>
      <c r="F44" s="280"/>
    </row>
    <row r="45" spans="1:6" ht="65.25" customHeight="1">
      <c r="A45" s="263" t="s">
        <v>86</v>
      </c>
      <c r="B45" s="263"/>
      <c r="C45" s="263"/>
      <c r="D45" s="263"/>
      <c r="E45" s="263"/>
      <c r="F45" s="263"/>
    </row>
    <row r="46" spans="1:6" ht="36.75" customHeight="1">
      <c r="A46" s="279" t="s">
        <v>229</v>
      </c>
      <c r="B46" s="279"/>
      <c r="C46" s="279"/>
      <c r="D46" s="279"/>
      <c r="E46" s="279"/>
      <c r="F46" s="279"/>
    </row>
    <row r="47" spans="1:6" ht="34.5" customHeight="1">
      <c r="A47" s="263" t="s">
        <v>87</v>
      </c>
      <c r="B47" s="263"/>
      <c r="C47" s="263"/>
      <c r="D47" s="263"/>
      <c r="E47" s="263"/>
      <c r="F47" s="263"/>
    </row>
    <row r="48" spans="1:6" ht="36" customHeight="1">
      <c r="A48" s="279" t="s">
        <v>230</v>
      </c>
      <c r="B48" s="279"/>
      <c r="C48" s="279"/>
      <c r="D48" s="279"/>
      <c r="E48" s="279"/>
      <c r="F48" s="279"/>
    </row>
  </sheetData>
  <sheetProtection/>
  <mergeCells count="55">
    <mergeCell ref="A25:F25"/>
    <mergeCell ref="A28:F28"/>
    <mergeCell ref="A27:F27"/>
    <mergeCell ref="A26:F26"/>
    <mergeCell ref="A29:F29"/>
    <mergeCell ref="A45:F45"/>
    <mergeCell ref="A33:F33"/>
    <mergeCell ref="A34:F34"/>
    <mergeCell ref="A35:F35"/>
    <mergeCell ref="A36:F36"/>
    <mergeCell ref="A46:F46"/>
    <mergeCell ref="A47:F47"/>
    <mergeCell ref="A48:F48"/>
    <mergeCell ref="A39:F39"/>
    <mergeCell ref="A40:F40"/>
    <mergeCell ref="A41:F41"/>
    <mergeCell ref="A42:F42"/>
    <mergeCell ref="A43:F43"/>
    <mergeCell ref="A44:F44"/>
    <mergeCell ref="A37:F37"/>
    <mergeCell ref="A38:F38"/>
    <mergeCell ref="C5:D5"/>
    <mergeCell ref="E5:F5"/>
    <mergeCell ref="C6:F6"/>
    <mergeCell ref="A8:F8"/>
    <mergeCell ref="A31:F31"/>
    <mergeCell ref="A32:F32"/>
    <mergeCell ref="A20:F20"/>
    <mergeCell ref="A10:F10"/>
    <mergeCell ref="F12:F13"/>
    <mergeCell ref="C1:F1"/>
    <mergeCell ref="C2:F2"/>
    <mergeCell ref="C3:F3"/>
    <mergeCell ref="C4:D4"/>
    <mergeCell ref="E4:F4"/>
    <mergeCell ref="C17:D17"/>
    <mergeCell ref="A19:B19"/>
    <mergeCell ref="A9:F9"/>
    <mergeCell ref="A13:B13"/>
    <mergeCell ref="C13:D13"/>
    <mergeCell ref="A14:B14"/>
    <mergeCell ref="C14:D14"/>
    <mergeCell ref="A15:B15"/>
    <mergeCell ref="C15:D15"/>
    <mergeCell ref="C19:D19"/>
    <mergeCell ref="A16:B16"/>
    <mergeCell ref="C16:D16"/>
    <mergeCell ref="A30:F30"/>
    <mergeCell ref="A24:F24"/>
    <mergeCell ref="A18:B18"/>
    <mergeCell ref="C18:D18"/>
    <mergeCell ref="A21:F21"/>
    <mergeCell ref="A23:F23"/>
    <mergeCell ref="A22:F22"/>
    <mergeCell ref="A17:B17"/>
  </mergeCells>
  <printOptions/>
  <pageMargins left="0.7086614173228347" right="0" top="0.31496062992125984" bottom="0.2362204724409449" header="0.31496062992125984" footer="0.31496062992125984"/>
  <pageSetup fitToHeight="0" fitToWidth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28">
      <selection activeCell="A4" sqref="A4:D4"/>
    </sheetView>
  </sheetViews>
  <sheetFormatPr defaultColWidth="9.140625" defaultRowHeight="12.75"/>
  <cols>
    <col min="3" max="3" width="56.421875" style="0" customWidth="1"/>
    <col min="4" max="4" width="28.140625" style="0" customWidth="1"/>
    <col min="12" max="12" width="31.421875" style="0" customWidth="1"/>
  </cols>
  <sheetData>
    <row r="1" spans="1:13" ht="18.75">
      <c r="A1" s="13"/>
      <c r="B1" s="13"/>
      <c r="C1" s="13"/>
      <c r="D1" s="16" t="s">
        <v>93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.75">
      <c r="A3" s="282" t="s">
        <v>88</v>
      </c>
      <c r="B3" s="282"/>
      <c r="C3" s="282"/>
      <c r="D3" s="282"/>
      <c r="E3" s="282"/>
      <c r="F3" s="13"/>
      <c r="G3" s="13"/>
      <c r="H3" s="13"/>
      <c r="I3" s="13"/>
      <c r="J3" s="13"/>
      <c r="K3" s="13"/>
      <c r="L3" s="13"/>
      <c r="M3" s="13"/>
    </row>
    <row r="4" spans="1:13" ht="18.75">
      <c r="A4" s="283" t="s">
        <v>231</v>
      </c>
      <c r="B4" s="283"/>
      <c r="C4" s="283"/>
      <c r="D4" s="283"/>
      <c r="E4" s="13"/>
      <c r="F4" s="13"/>
      <c r="G4" s="13"/>
      <c r="H4" s="13"/>
      <c r="I4" s="13"/>
      <c r="J4" s="13"/>
      <c r="K4" s="13"/>
      <c r="L4" s="13"/>
      <c r="M4" s="13"/>
    </row>
    <row r="5" spans="1:13" ht="18.75">
      <c r="A5" s="284" t="s">
        <v>89</v>
      </c>
      <c r="B5" s="284"/>
      <c r="C5" s="284"/>
      <c r="D5" s="284"/>
      <c r="E5" s="13"/>
      <c r="F5" s="13"/>
      <c r="G5" s="13"/>
      <c r="H5" s="13"/>
      <c r="I5" s="13"/>
      <c r="J5" s="13"/>
      <c r="K5" s="13"/>
      <c r="L5" s="13"/>
      <c r="M5" s="13"/>
    </row>
    <row r="6" spans="1:13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5" customHeight="1">
      <c r="A7" s="13"/>
      <c r="B7" s="86" t="s">
        <v>90</v>
      </c>
      <c r="C7" s="86" t="s">
        <v>91</v>
      </c>
      <c r="D7" s="86" t="s">
        <v>92</v>
      </c>
      <c r="E7" s="13"/>
      <c r="F7" s="13"/>
      <c r="G7" s="13"/>
      <c r="H7" s="13"/>
      <c r="I7" s="13"/>
      <c r="J7" s="13"/>
      <c r="K7" s="13"/>
      <c r="L7" s="13"/>
      <c r="M7" s="13"/>
    </row>
    <row r="8" spans="1:13" ht="18.75">
      <c r="A8" s="13"/>
      <c r="B8" s="87"/>
      <c r="C8" s="88" t="s">
        <v>3</v>
      </c>
      <c r="D8" s="256">
        <v>47804654.78</v>
      </c>
      <c r="E8" s="13"/>
      <c r="F8" s="13"/>
      <c r="G8" s="13"/>
      <c r="H8" s="13" t="s">
        <v>202</v>
      </c>
      <c r="I8" s="13"/>
      <c r="J8" s="13"/>
      <c r="K8" s="13"/>
      <c r="L8" s="78"/>
      <c r="M8" s="13"/>
    </row>
    <row r="9" spans="1:13" ht="37.5">
      <c r="A9" s="13"/>
      <c r="B9" s="87"/>
      <c r="C9" s="89" t="s">
        <v>94</v>
      </c>
      <c r="D9" s="256">
        <v>92106777.71</v>
      </c>
      <c r="E9" s="13"/>
      <c r="F9" s="13"/>
      <c r="G9" s="13"/>
      <c r="H9" s="13" t="s">
        <v>203</v>
      </c>
      <c r="I9" s="13"/>
      <c r="J9" s="13"/>
      <c r="K9" s="13"/>
      <c r="L9" s="79"/>
      <c r="M9" s="13"/>
    </row>
    <row r="10" spans="1:13" ht="18.75">
      <c r="A10" s="13"/>
      <c r="B10" s="87"/>
      <c r="C10" s="88" t="s">
        <v>95</v>
      </c>
      <c r="D10" s="256">
        <v>37527686.15</v>
      </c>
      <c r="E10" s="13"/>
      <c r="F10" s="13"/>
      <c r="G10" s="13"/>
      <c r="H10" s="13" t="s">
        <v>204</v>
      </c>
      <c r="I10" s="13"/>
      <c r="J10" s="13"/>
      <c r="K10" s="13"/>
      <c r="L10" s="79"/>
      <c r="M10" s="13"/>
    </row>
    <row r="11" spans="1:13" ht="18.75" customHeight="1">
      <c r="A11" s="13"/>
      <c r="B11" s="87"/>
      <c r="C11" s="88" t="s">
        <v>96</v>
      </c>
      <c r="D11" s="256">
        <v>18377649.87</v>
      </c>
      <c r="E11" s="13"/>
      <c r="F11" s="13"/>
      <c r="G11" s="13"/>
      <c r="H11" s="13" t="s">
        <v>205</v>
      </c>
      <c r="I11" s="13"/>
      <c r="J11" s="13"/>
      <c r="K11" s="13"/>
      <c r="L11" s="79"/>
      <c r="M11" s="13"/>
    </row>
    <row r="12" spans="1:13" ht="18.75">
      <c r="A12" s="13"/>
      <c r="B12" s="87"/>
      <c r="C12" s="88" t="s">
        <v>95</v>
      </c>
      <c r="D12" s="256">
        <v>3326034.68</v>
      </c>
      <c r="E12" s="13"/>
      <c r="F12" s="13"/>
      <c r="G12" s="13"/>
      <c r="H12" s="13" t="s">
        <v>206</v>
      </c>
      <c r="I12" s="13"/>
      <c r="J12" s="13"/>
      <c r="K12" s="13"/>
      <c r="L12" s="79"/>
      <c r="M12" s="13"/>
    </row>
    <row r="13" spans="1:13" ht="18.75">
      <c r="A13" s="13"/>
      <c r="B13" s="87"/>
      <c r="C13" s="88" t="s">
        <v>97</v>
      </c>
      <c r="D13" s="256">
        <v>-45952419.09</v>
      </c>
      <c r="E13" s="13"/>
      <c r="F13" s="13"/>
      <c r="G13" s="13"/>
      <c r="H13" s="13" t="s">
        <v>207</v>
      </c>
      <c r="I13" s="13"/>
      <c r="J13" s="13"/>
      <c r="K13" s="13"/>
      <c r="L13" s="79"/>
      <c r="M13" s="13"/>
    </row>
    <row r="14" spans="1:13" ht="37.5">
      <c r="A14" s="13"/>
      <c r="B14" s="87"/>
      <c r="C14" s="89" t="s">
        <v>98</v>
      </c>
      <c r="D14" s="257">
        <v>0</v>
      </c>
      <c r="E14" s="13"/>
      <c r="F14" s="13"/>
      <c r="G14" s="13"/>
      <c r="H14" s="13"/>
      <c r="I14" s="13"/>
      <c r="J14" s="13"/>
      <c r="K14" s="13"/>
      <c r="L14" s="79"/>
      <c r="M14" s="13"/>
    </row>
    <row r="15" spans="1:13" ht="37.5">
      <c r="A15" s="13"/>
      <c r="B15" s="87"/>
      <c r="C15" s="88" t="s">
        <v>99</v>
      </c>
      <c r="D15" s="256">
        <v>0</v>
      </c>
      <c r="E15" s="13"/>
      <c r="F15" s="13"/>
      <c r="G15" s="13"/>
      <c r="H15" s="13"/>
      <c r="I15" s="13"/>
      <c r="J15" s="13"/>
      <c r="K15" s="13"/>
      <c r="L15" s="79"/>
      <c r="M15" s="13"/>
    </row>
    <row r="16" spans="1:13" ht="18.75">
      <c r="A16" s="13"/>
      <c r="B16" s="87"/>
      <c r="C16" s="88"/>
      <c r="D16" s="256"/>
      <c r="E16" s="13"/>
      <c r="F16" s="13"/>
      <c r="G16" s="13"/>
      <c r="H16" s="13"/>
      <c r="I16" s="13"/>
      <c r="J16" s="13"/>
      <c r="K16" s="13"/>
      <c r="L16" s="79"/>
      <c r="M16" s="13"/>
    </row>
    <row r="17" spans="1:13" ht="36.75" customHeight="1">
      <c r="A17" s="13"/>
      <c r="B17" s="87"/>
      <c r="C17" s="88" t="s">
        <v>100</v>
      </c>
      <c r="D17" s="256">
        <v>0</v>
      </c>
      <c r="E17" s="13"/>
      <c r="F17" s="13"/>
      <c r="G17" s="13"/>
      <c r="H17" s="13"/>
      <c r="I17" s="13"/>
      <c r="J17" s="13"/>
      <c r="K17" s="13"/>
      <c r="L17" s="79"/>
      <c r="M17" s="13"/>
    </row>
    <row r="18" spans="1:13" ht="18.75">
      <c r="A18" s="13"/>
      <c r="B18" s="87"/>
      <c r="C18" s="88" t="s">
        <v>101</v>
      </c>
      <c r="D18" s="256">
        <v>0</v>
      </c>
      <c r="E18" s="13"/>
      <c r="F18" s="13"/>
      <c r="G18" s="13"/>
      <c r="H18" s="13"/>
      <c r="I18" s="13"/>
      <c r="J18" s="13"/>
      <c r="K18" s="13"/>
      <c r="L18" s="79"/>
      <c r="M18" s="13"/>
    </row>
    <row r="19" spans="1:13" ht="18.75">
      <c r="A19" s="13"/>
      <c r="B19" s="87"/>
      <c r="C19" s="88" t="s">
        <v>102</v>
      </c>
      <c r="D19" s="256">
        <v>1127685.97</v>
      </c>
      <c r="E19" s="13"/>
      <c r="F19" s="13"/>
      <c r="G19" s="13"/>
      <c r="H19" s="13" t="s">
        <v>208</v>
      </c>
      <c r="I19" s="13"/>
      <c r="J19" s="13"/>
      <c r="K19" s="13"/>
      <c r="L19" s="79"/>
      <c r="M19" s="13"/>
    </row>
    <row r="20" spans="1:13" ht="18.75">
      <c r="A20" s="13"/>
      <c r="B20" s="87"/>
      <c r="C20" s="88" t="s">
        <v>103</v>
      </c>
      <c r="D20" s="256">
        <f>149753.37</f>
        <v>149753.37</v>
      </c>
      <c r="E20" s="13"/>
      <c r="F20" s="13"/>
      <c r="G20" s="13"/>
      <c r="H20" s="13" t="s">
        <v>209</v>
      </c>
      <c r="I20" s="13"/>
      <c r="J20" s="13"/>
      <c r="K20" s="13"/>
      <c r="L20" s="78"/>
      <c r="M20" s="13"/>
    </row>
    <row r="21" spans="1:13" ht="18.75">
      <c r="A21" s="13"/>
      <c r="B21" s="87"/>
      <c r="C21" s="87" t="s">
        <v>104</v>
      </c>
      <c r="D21" s="256">
        <v>1127685.97</v>
      </c>
      <c r="E21" s="13"/>
      <c r="F21" s="13"/>
      <c r="G21" s="13"/>
      <c r="H21" s="13" t="s">
        <v>210</v>
      </c>
      <c r="I21" s="13"/>
      <c r="J21" s="13"/>
      <c r="K21" s="13"/>
      <c r="L21" s="79"/>
      <c r="M21" s="13"/>
    </row>
    <row r="22" spans="1:13" ht="37.5">
      <c r="A22" s="13"/>
      <c r="B22" s="87"/>
      <c r="C22" s="88" t="s">
        <v>105</v>
      </c>
      <c r="D22" s="256"/>
      <c r="E22" s="13"/>
      <c r="F22" s="13"/>
      <c r="G22" s="13"/>
      <c r="H22" s="13"/>
      <c r="I22" s="13"/>
      <c r="J22" s="13"/>
      <c r="K22" s="13"/>
      <c r="L22" s="78"/>
      <c r="M22" s="13"/>
    </row>
    <row r="23" spans="1:13" ht="18.75">
      <c r="A23" s="13"/>
      <c r="B23" s="87"/>
      <c r="C23" s="88" t="s">
        <v>106</v>
      </c>
      <c r="D23" s="256">
        <v>1127685.97</v>
      </c>
      <c r="E23" s="13"/>
      <c r="F23" s="13"/>
      <c r="G23" s="13"/>
      <c r="H23" s="13" t="s">
        <v>211</v>
      </c>
      <c r="I23" s="13"/>
      <c r="J23" s="13"/>
      <c r="K23" s="13"/>
      <c r="L23" s="78"/>
      <c r="M23" s="13"/>
    </row>
    <row r="24" spans="1:13" ht="41.25" customHeight="1">
      <c r="A24" s="13"/>
      <c r="B24" s="87"/>
      <c r="C24" s="88" t="s">
        <v>107</v>
      </c>
      <c r="D24" s="256">
        <v>0</v>
      </c>
      <c r="E24" s="13"/>
      <c r="F24" s="13"/>
      <c r="G24" s="13"/>
      <c r="H24" s="13"/>
      <c r="I24" s="13"/>
      <c r="J24" s="13"/>
      <c r="K24" s="13"/>
      <c r="L24" s="79"/>
      <c r="M24" s="13"/>
    </row>
    <row r="25" spans="1:13" ht="18.75">
      <c r="A25" s="13"/>
      <c r="B25" s="13"/>
      <c r="C25" s="13"/>
      <c r="D25" s="34"/>
      <c r="E25" s="13"/>
      <c r="F25" s="13"/>
      <c r="G25" s="13"/>
      <c r="H25" s="13"/>
      <c r="I25" s="13"/>
      <c r="J25" s="13"/>
      <c r="K25" s="13"/>
      <c r="L25" s="79"/>
      <c r="M25" s="13"/>
    </row>
    <row r="26" spans="1:13" ht="18.75">
      <c r="A26" s="13"/>
      <c r="B26" s="13"/>
      <c r="C26" s="13"/>
      <c r="D26" s="34"/>
      <c r="E26" s="13"/>
      <c r="F26" s="13"/>
      <c r="G26" s="13"/>
      <c r="H26" s="13"/>
      <c r="I26" s="13"/>
      <c r="J26" s="13"/>
      <c r="K26" s="13"/>
      <c r="L26" s="79"/>
      <c r="M26" s="13"/>
    </row>
    <row r="27" spans="1:13" ht="18.75">
      <c r="A27" s="13"/>
      <c r="B27" s="13"/>
      <c r="C27" s="13"/>
      <c r="D27" s="34"/>
      <c r="E27" s="13"/>
      <c r="F27" s="13"/>
      <c r="G27" s="13"/>
      <c r="H27" s="13"/>
      <c r="I27" s="13"/>
      <c r="J27" s="13"/>
      <c r="K27" s="13"/>
      <c r="L27" s="79"/>
      <c r="M27" s="13"/>
    </row>
    <row r="28" spans="1:13" ht="18.75">
      <c r="A28" s="13"/>
      <c r="B28" s="13"/>
      <c r="C28" s="13"/>
      <c r="D28" s="34"/>
      <c r="E28" s="13"/>
      <c r="F28" s="13"/>
      <c r="G28" s="13"/>
      <c r="H28" s="13"/>
      <c r="I28" s="13"/>
      <c r="J28" s="13"/>
      <c r="K28" s="13"/>
      <c r="L28" s="79"/>
      <c r="M28" s="13"/>
    </row>
    <row r="29" spans="1:13" ht="18.75">
      <c r="A29" s="13"/>
      <c r="B29" s="13"/>
      <c r="C29" s="13"/>
      <c r="D29" s="34"/>
      <c r="E29" s="13"/>
      <c r="F29" s="13"/>
      <c r="G29" s="13"/>
      <c r="H29" s="13"/>
      <c r="I29" s="13"/>
      <c r="J29" s="13"/>
      <c r="K29" s="13"/>
      <c r="L29" s="79"/>
      <c r="M29" s="13"/>
    </row>
    <row r="30" spans="1:13" ht="18.75">
      <c r="A30" s="13"/>
      <c r="B30" s="13"/>
      <c r="C30" s="13"/>
      <c r="D30" s="34"/>
      <c r="E30" s="13"/>
      <c r="F30" s="13"/>
      <c r="G30" s="13"/>
      <c r="H30" s="13"/>
      <c r="I30" s="13"/>
      <c r="J30" s="13"/>
      <c r="K30" s="13"/>
      <c r="L30" s="79"/>
      <c r="M30" s="13"/>
    </row>
    <row r="31" spans="1:13" ht="18.75">
      <c r="A31" s="13"/>
      <c r="B31" s="13"/>
      <c r="C31" s="13"/>
      <c r="D31" s="34"/>
      <c r="E31" s="13"/>
      <c r="F31" s="13"/>
      <c r="G31" s="13"/>
      <c r="H31" s="13"/>
      <c r="I31" s="13"/>
      <c r="J31" s="13"/>
      <c r="K31" s="13"/>
      <c r="L31" s="79"/>
      <c r="M31" s="13"/>
    </row>
    <row r="32" spans="1:13" ht="18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79"/>
      <c r="M32" s="13"/>
    </row>
    <row r="33" spans="1:13" ht="18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79"/>
      <c r="M33" s="13"/>
    </row>
    <row r="34" spans="1:13" ht="18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79"/>
      <c r="M34" s="13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78"/>
      <c r="M35" s="13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79"/>
      <c r="M36" s="13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79"/>
      <c r="M37" s="13"/>
    </row>
    <row r="38" ht="15">
      <c r="L38" s="79"/>
    </row>
    <row r="39" ht="15">
      <c r="L39" s="79"/>
    </row>
    <row r="40" ht="15">
      <c r="L40" s="79"/>
    </row>
    <row r="41" ht="15">
      <c r="L41" s="79"/>
    </row>
    <row r="42" ht="15">
      <c r="L42" s="79"/>
    </row>
    <row r="43" ht="15">
      <c r="L43" s="79"/>
    </row>
    <row r="44" ht="15">
      <c r="L44" s="79"/>
    </row>
    <row r="45" ht="15">
      <c r="L45" s="79"/>
    </row>
    <row r="46" ht="15">
      <c r="L46" s="79"/>
    </row>
    <row r="47" ht="14.25">
      <c r="L47" s="78"/>
    </row>
    <row r="48" ht="15">
      <c r="L48" s="79"/>
    </row>
    <row r="49" ht="15">
      <c r="L49" s="80"/>
    </row>
    <row r="50" ht="14.25">
      <c r="L50" s="78"/>
    </row>
    <row r="51" ht="15">
      <c r="L51" s="79"/>
    </row>
    <row r="52" ht="15">
      <c r="L52" s="79"/>
    </row>
    <row r="53" ht="15">
      <c r="L53" s="79"/>
    </row>
    <row r="54" ht="15">
      <c r="L54" s="79"/>
    </row>
    <row r="55" ht="15">
      <c r="L55" s="79"/>
    </row>
    <row r="56" ht="15">
      <c r="L56" s="79"/>
    </row>
    <row r="57" ht="15">
      <c r="L57" s="79"/>
    </row>
    <row r="58" ht="15">
      <c r="L58" s="79"/>
    </row>
    <row r="59" ht="15">
      <c r="L59" s="79"/>
    </row>
    <row r="60" ht="15">
      <c r="L60" s="79"/>
    </row>
    <row r="61" ht="15">
      <c r="L61" s="79"/>
    </row>
    <row r="62" ht="15">
      <c r="L62" s="79"/>
    </row>
    <row r="63" ht="14.25">
      <c r="L63" s="78"/>
    </row>
    <row r="64" ht="14.25">
      <c r="L64" s="78"/>
    </row>
    <row r="65" ht="14.25">
      <c r="L65" s="78"/>
    </row>
    <row r="66" ht="15">
      <c r="L66" s="79"/>
    </row>
    <row r="67" ht="15">
      <c r="L67" s="79"/>
    </row>
    <row r="68" ht="15">
      <c r="L68" s="79"/>
    </row>
    <row r="69" ht="15">
      <c r="L69" s="79"/>
    </row>
    <row r="70" ht="15">
      <c r="L70" s="79"/>
    </row>
    <row r="71" ht="15">
      <c r="L71" s="79"/>
    </row>
    <row r="72" ht="15">
      <c r="L72" s="79"/>
    </row>
    <row r="73" ht="15">
      <c r="L73" s="79"/>
    </row>
    <row r="74" ht="15">
      <c r="L74" s="79"/>
    </row>
    <row r="75" ht="15">
      <c r="L75" s="79"/>
    </row>
    <row r="76" ht="15">
      <c r="L76" s="79"/>
    </row>
    <row r="77" ht="15">
      <c r="L77" s="79"/>
    </row>
    <row r="78" ht="14.25">
      <c r="L78" s="78"/>
    </row>
    <row r="79" ht="14.25">
      <c r="L79" s="78"/>
    </row>
    <row r="80" ht="15">
      <c r="L80" s="81"/>
    </row>
  </sheetData>
  <sheetProtection/>
  <mergeCells count="3">
    <mergeCell ref="A3:E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80" zoomScaleNormal="80" zoomScaleSheetLayoutView="30" workbookViewId="0" topLeftCell="A61">
      <selection activeCell="K33" sqref="K33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1.140625" style="0" customWidth="1"/>
    <col min="4" max="4" width="11.28125" style="0" customWidth="1"/>
    <col min="5" max="5" width="19.140625" style="0" customWidth="1"/>
    <col min="6" max="6" width="18.00390625" style="0" customWidth="1"/>
    <col min="7" max="7" width="17.28125" style="0" customWidth="1"/>
    <col min="8" max="8" width="9.7109375" style="0" customWidth="1"/>
    <col min="9" max="9" width="16.421875" style="0" customWidth="1"/>
    <col min="10" max="10" width="8.140625" style="0" customWidth="1"/>
    <col min="11" max="11" width="18.00390625" style="0" customWidth="1"/>
    <col min="12" max="12" width="17.7109375" style="0" customWidth="1"/>
    <col min="13" max="13" width="18.8515625" style="0" customWidth="1"/>
    <col min="14" max="14" width="8.00390625" style="0" customWidth="1"/>
    <col min="15" max="15" width="17.140625" style="0" customWidth="1"/>
    <col min="16" max="16" width="8.140625" style="0" customWidth="1"/>
    <col min="17" max="19" width="17.421875" style="0" customWidth="1"/>
    <col min="20" max="20" width="7.421875" style="0" customWidth="1"/>
    <col min="21" max="21" width="16.421875" style="0" customWidth="1"/>
    <col min="22" max="22" width="6.57421875" style="0" customWidth="1"/>
  </cols>
  <sheetData>
    <row r="1" spans="9:21" ht="18.75">
      <c r="I1" s="18"/>
      <c r="J1" s="16"/>
      <c r="L1" s="16"/>
      <c r="U1" s="16" t="s">
        <v>117</v>
      </c>
    </row>
    <row r="3" spans="1:22" ht="21.75" customHeight="1">
      <c r="A3" s="315" t="s">
        <v>118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</row>
    <row r="4" spans="1:22" ht="24.75" customHeight="1">
      <c r="A4" s="315" t="s">
        <v>192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</row>
    <row r="5" spans="1:21" ht="23.25" customHeight="1" thickBot="1">
      <c r="A5" s="17"/>
      <c r="B5" s="17"/>
      <c r="C5" s="17"/>
      <c r="D5" s="17"/>
      <c r="E5" s="17"/>
      <c r="F5" s="17"/>
      <c r="G5" s="17"/>
      <c r="H5" s="19"/>
      <c r="I5" s="19"/>
      <c r="J5" s="19"/>
      <c r="U5" s="155"/>
    </row>
    <row r="6" spans="1:22" ht="16.5" customHeight="1" thickBot="1">
      <c r="A6" s="303" t="s">
        <v>91</v>
      </c>
      <c r="B6" s="300" t="s">
        <v>108</v>
      </c>
      <c r="C6" s="306" t="s">
        <v>120</v>
      </c>
      <c r="D6" s="307"/>
      <c r="E6" s="316" t="s">
        <v>109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8"/>
    </row>
    <row r="7" spans="1:22" ht="52.5" customHeight="1">
      <c r="A7" s="304"/>
      <c r="B7" s="301"/>
      <c r="C7" s="308"/>
      <c r="D7" s="309"/>
      <c r="E7" s="296" t="s">
        <v>217</v>
      </c>
      <c r="F7" s="287" t="s">
        <v>216</v>
      </c>
      <c r="G7" s="288"/>
      <c r="H7" s="288"/>
      <c r="I7" s="288"/>
      <c r="J7" s="289"/>
      <c r="K7" s="312" t="s">
        <v>218</v>
      </c>
      <c r="L7" s="319" t="s">
        <v>220</v>
      </c>
      <c r="M7" s="320"/>
      <c r="N7" s="320"/>
      <c r="O7" s="320"/>
      <c r="P7" s="321"/>
      <c r="Q7" s="313" t="s">
        <v>219</v>
      </c>
      <c r="R7" s="287" t="s">
        <v>221</v>
      </c>
      <c r="S7" s="288"/>
      <c r="T7" s="288"/>
      <c r="U7" s="288"/>
      <c r="V7" s="289"/>
    </row>
    <row r="8" spans="1:22" ht="0.75" customHeight="1" hidden="1">
      <c r="A8" s="304"/>
      <c r="B8" s="301"/>
      <c r="C8" s="308"/>
      <c r="D8" s="309"/>
      <c r="E8" s="296"/>
      <c r="F8" s="293" t="s">
        <v>110</v>
      </c>
      <c r="G8" s="293" t="s">
        <v>111</v>
      </c>
      <c r="H8" s="290" t="s">
        <v>112</v>
      </c>
      <c r="I8" s="290" t="s">
        <v>113</v>
      </c>
      <c r="J8" s="291"/>
      <c r="K8" s="313"/>
      <c r="L8" s="157"/>
      <c r="M8" s="123"/>
      <c r="N8" s="123"/>
      <c r="O8" s="123"/>
      <c r="P8" s="140"/>
      <c r="Q8" s="313"/>
      <c r="R8" s="162"/>
      <c r="S8" s="123"/>
      <c r="T8" s="140"/>
      <c r="U8" s="139"/>
      <c r="V8" s="140"/>
    </row>
    <row r="9" spans="1:22" ht="131.25" customHeight="1">
      <c r="A9" s="304"/>
      <c r="B9" s="301"/>
      <c r="C9" s="308"/>
      <c r="D9" s="309"/>
      <c r="E9" s="296"/>
      <c r="F9" s="294"/>
      <c r="G9" s="294"/>
      <c r="H9" s="290"/>
      <c r="I9" s="290"/>
      <c r="J9" s="291"/>
      <c r="K9" s="313"/>
      <c r="L9" s="290" t="s">
        <v>110</v>
      </c>
      <c r="M9" s="290" t="s">
        <v>111</v>
      </c>
      <c r="N9" s="290" t="s">
        <v>112</v>
      </c>
      <c r="O9" s="290" t="s">
        <v>113</v>
      </c>
      <c r="P9" s="291"/>
      <c r="Q9" s="313"/>
      <c r="R9" s="293" t="s">
        <v>110</v>
      </c>
      <c r="S9" s="293" t="s">
        <v>111</v>
      </c>
      <c r="T9" s="293" t="s">
        <v>112</v>
      </c>
      <c r="U9" s="298" t="s">
        <v>113</v>
      </c>
      <c r="V9" s="299"/>
    </row>
    <row r="10" spans="1:22" ht="50.25" customHeight="1" thickBot="1">
      <c r="A10" s="305"/>
      <c r="B10" s="302"/>
      <c r="C10" s="110" t="s">
        <v>169</v>
      </c>
      <c r="D10" s="110" t="s">
        <v>170</v>
      </c>
      <c r="E10" s="297"/>
      <c r="F10" s="295"/>
      <c r="G10" s="295"/>
      <c r="H10" s="292"/>
      <c r="I10" s="190" t="s">
        <v>114</v>
      </c>
      <c r="J10" s="191" t="s">
        <v>115</v>
      </c>
      <c r="K10" s="314"/>
      <c r="L10" s="310"/>
      <c r="M10" s="310"/>
      <c r="N10" s="292"/>
      <c r="O10" s="190" t="s">
        <v>114</v>
      </c>
      <c r="P10" s="191" t="s">
        <v>115</v>
      </c>
      <c r="Q10" s="314"/>
      <c r="R10" s="311"/>
      <c r="S10" s="311"/>
      <c r="T10" s="295"/>
      <c r="U10" s="190" t="s">
        <v>114</v>
      </c>
      <c r="V10" s="191" t="s">
        <v>115</v>
      </c>
    </row>
    <row r="11" spans="1:22" ht="15.75" thickBot="1">
      <c r="A11" s="124">
        <v>1</v>
      </c>
      <c r="B11" s="31">
        <v>2</v>
      </c>
      <c r="C11" s="285">
        <v>3</v>
      </c>
      <c r="D11" s="286"/>
      <c r="E11" s="32">
        <v>4</v>
      </c>
      <c r="F11" s="32">
        <v>5</v>
      </c>
      <c r="G11" s="32">
        <v>6</v>
      </c>
      <c r="H11" s="32">
        <v>7</v>
      </c>
      <c r="I11" s="32">
        <v>8</v>
      </c>
      <c r="J11" s="91">
        <v>9</v>
      </c>
      <c r="K11" s="192">
        <v>10</v>
      </c>
      <c r="L11" s="188">
        <v>11</v>
      </c>
      <c r="M11" s="188">
        <v>12</v>
      </c>
      <c r="N11" s="188">
        <v>13</v>
      </c>
      <c r="O11" s="188">
        <v>14</v>
      </c>
      <c r="P11" s="189">
        <v>15</v>
      </c>
      <c r="Q11" s="187">
        <v>16</v>
      </c>
      <c r="R11" s="188">
        <v>17</v>
      </c>
      <c r="S11" s="188">
        <v>18</v>
      </c>
      <c r="T11" s="188">
        <v>19</v>
      </c>
      <c r="U11" s="188">
        <v>20</v>
      </c>
      <c r="V11" s="189">
        <v>21</v>
      </c>
    </row>
    <row r="12" spans="1:22" ht="44.25" customHeight="1" thickBot="1">
      <c r="A12" s="222" t="s">
        <v>119</v>
      </c>
      <c r="B12" s="223">
        <v>100</v>
      </c>
      <c r="C12" s="224" t="s">
        <v>6</v>
      </c>
      <c r="D12" s="224"/>
      <c r="E12" s="227">
        <f>F12+G12+I12</f>
        <v>37759516.09</v>
      </c>
      <c r="F12" s="227">
        <f>F59</f>
        <v>29029412.990000002</v>
      </c>
      <c r="G12" s="227">
        <f>G63</f>
        <v>7346116.1</v>
      </c>
      <c r="H12" s="227"/>
      <c r="I12" s="227">
        <f>I14</f>
        <v>1383987</v>
      </c>
      <c r="J12" s="228"/>
      <c r="K12" s="229">
        <f>L12+M12+O12</f>
        <v>24476900</v>
      </c>
      <c r="L12" s="227">
        <f>L59</f>
        <v>20825900</v>
      </c>
      <c r="M12" s="227">
        <f>M63</f>
        <v>2351000</v>
      </c>
      <c r="N12" s="230"/>
      <c r="O12" s="227">
        <f>O14</f>
        <v>1300000</v>
      </c>
      <c r="P12" s="231"/>
      <c r="Q12" s="232">
        <f>R12+S12+U12</f>
        <v>27985660</v>
      </c>
      <c r="R12" s="225">
        <f>R14</f>
        <v>21089600</v>
      </c>
      <c r="S12" s="227">
        <f>S63</f>
        <v>5596060</v>
      </c>
      <c r="T12" s="226"/>
      <c r="U12" s="227">
        <f>U14</f>
        <v>1300000</v>
      </c>
      <c r="V12" s="231"/>
    </row>
    <row r="13" spans="1:22" ht="35.25" customHeight="1">
      <c r="A13" s="233" t="s">
        <v>223</v>
      </c>
      <c r="B13" s="141">
        <v>110</v>
      </c>
      <c r="C13" s="76"/>
      <c r="D13" s="76"/>
      <c r="E13" s="77"/>
      <c r="F13" s="76" t="s">
        <v>6</v>
      </c>
      <c r="G13" s="76" t="s">
        <v>6</v>
      </c>
      <c r="H13" s="76" t="s">
        <v>6</v>
      </c>
      <c r="I13" s="77"/>
      <c r="J13" s="92" t="s">
        <v>6</v>
      </c>
      <c r="K13" s="205"/>
      <c r="L13" s="168"/>
      <c r="M13" s="76" t="s">
        <v>6</v>
      </c>
      <c r="N13" s="76" t="s">
        <v>6</v>
      </c>
      <c r="O13" s="77"/>
      <c r="P13" s="206"/>
      <c r="Q13" s="193"/>
      <c r="R13" s="168"/>
      <c r="S13" s="176" t="s">
        <v>6</v>
      </c>
      <c r="T13" s="176" t="s">
        <v>6</v>
      </c>
      <c r="U13" s="176"/>
      <c r="V13" s="92" t="s">
        <v>6</v>
      </c>
    </row>
    <row r="14" spans="1:22" ht="31.5">
      <c r="A14" s="125" t="s">
        <v>121</v>
      </c>
      <c r="B14" s="142">
        <v>120</v>
      </c>
      <c r="C14" s="39" t="s">
        <v>171</v>
      </c>
      <c r="D14" s="40">
        <v>130</v>
      </c>
      <c r="E14" s="41">
        <f>I14+J14+F14</f>
        <v>30413399.990000002</v>
      </c>
      <c r="F14" s="41">
        <f>F59</f>
        <v>29029412.990000002</v>
      </c>
      <c r="G14" s="42" t="s">
        <v>6</v>
      </c>
      <c r="H14" s="42" t="s">
        <v>6</v>
      </c>
      <c r="I14" s="43">
        <f>SUM(I15:I60)</f>
        <v>1383987</v>
      </c>
      <c r="J14" s="93"/>
      <c r="K14" s="207">
        <f>O14+P14+L14</f>
        <v>22125900</v>
      </c>
      <c r="L14" s="41">
        <f>L59</f>
        <v>20825900</v>
      </c>
      <c r="M14" s="42" t="s">
        <v>6</v>
      </c>
      <c r="N14" s="42" t="s">
        <v>6</v>
      </c>
      <c r="O14" s="43">
        <f>SUM(O15:O57)</f>
        <v>1300000</v>
      </c>
      <c r="P14" s="208"/>
      <c r="Q14" s="194">
        <f>U14+V14+R14</f>
        <v>22389600</v>
      </c>
      <c r="R14" s="64">
        <f>R59</f>
        <v>21089600</v>
      </c>
      <c r="S14" s="43" t="s">
        <v>6</v>
      </c>
      <c r="T14" s="43" t="s">
        <v>6</v>
      </c>
      <c r="U14" s="43">
        <f>SUM(U15:U57)</f>
        <v>1300000</v>
      </c>
      <c r="V14" s="140"/>
    </row>
    <row r="15" spans="1:22" ht="35.25" customHeight="1">
      <c r="A15" s="126" t="s">
        <v>14</v>
      </c>
      <c r="B15" s="53"/>
      <c r="C15" s="36" t="s">
        <v>171</v>
      </c>
      <c r="D15" s="36" t="s">
        <v>173</v>
      </c>
      <c r="E15" s="38">
        <f>I15</f>
        <v>1050</v>
      </c>
      <c r="F15" s="38"/>
      <c r="G15" s="38"/>
      <c r="H15" s="38"/>
      <c r="I15" s="38">
        <v>1050</v>
      </c>
      <c r="J15" s="44"/>
      <c r="K15" s="209">
        <f>O15</f>
        <v>1050</v>
      </c>
      <c r="L15" s="38"/>
      <c r="M15" s="51"/>
      <c r="N15" s="157"/>
      <c r="O15" s="38">
        <v>1050</v>
      </c>
      <c r="P15" s="208"/>
      <c r="Q15" s="195">
        <f>U15</f>
        <v>1050</v>
      </c>
      <c r="R15" s="51"/>
      <c r="S15" s="51"/>
      <c r="T15" s="177"/>
      <c r="U15" s="56">
        <v>1050</v>
      </c>
      <c r="V15" s="140"/>
    </row>
    <row r="16" spans="1:22" ht="35.25" customHeight="1">
      <c r="A16" s="126" t="s">
        <v>15</v>
      </c>
      <c r="B16" s="53"/>
      <c r="C16" s="36" t="s">
        <v>171</v>
      </c>
      <c r="D16" s="36" t="s">
        <v>173</v>
      </c>
      <c r="E16" s="38">
        <f aca="true" t="shared" si="0" ref="E16:E54">I16</f>
        <v>2800</v>
      </c>
      <c r="F16" s="38"/>
      <c r="G16" s="38"/>
      <c r="H16" s="38"/>
      <c r="I16" s="38">
        <v>2800</v>
      </c>
      <c r="J16" s="44"/>
      <c r="K16" s="209">
        <f aca="true" t="shared" si="1" ref="K16:K54">O16</f>
        <v>2800</v>
      </c>
      <c r="L16" s="38"/>
      <c r="M16" s="51"/>
      <c r="N16" s="157"/>
      <c r="O16" s="38">
        <v>2800</v>
      </c>
      <c r="P16" s="208"/>
      <c r="Q16" s="195">
        <f aca="true" t="shared" si="2" ref="Q16:Q54">U16</f>
        <v>2800</v>
      </c>
      <c r="R16" s="51"/>
      <c r="S16" s="51"/>
      <c r="T16" s="177"/>
      <c r="U16" s="56">
        <v>2800</v>
      </c>
      <c r="V16" s="140"/>
    </row>
    <row r="17" spans="1:22" ht="35.25" customHeight="1">
      <c r="A17" s="126" t="s">
        <v>16</v>
      </c>
      <c r="B17" s="53"/>
      <c r="C17" s="36" t="s">
        <v>171</v>
      </c>
      <c r="D17" s="36">
        <v>130</v>
      </c>
      <c r="E17" s="38">
        <f t="shared" si="0"/>
        <v>3600</v>
      </c>
      <c r="F17" s="38"/>
      <c r="G17" s="38"/>
      <c r="H17" s="38"/>
      <c r="I17" s="38">
        <v>3600</v>
      </c>
      <c r="J17" s="44"/>
      <c r="K17" s="209">
        <f t="shared" si="1"/>
        <v>3600</v>
      </c>
      <c r="L17" s="38"/>
      <c r="M17" s="51"/>
      <c r="N17" s="157"/>
      <c r="O17" s="38">
        <v>3600</v>
      </c>
      <c r="P17" s="208"/>
      <c r="Q17" s="195">
        <f t="shared" si="2"/>
        <v>3600</v>
      </c>
      <c r="R17" s="51"/>
      <c r="S17" s="51"/>
      <c r="T17" s="177"/>
      <c r="U17" s="56">
        <v>3600</v>
      </c>
      <c r="V17" s="140"/>
    </row>
    <row r="18" spans="1:22" ht="35.25" customHeight="1">
      <c r="A18" s="126" t="s">
        <v>17</v>
      </c>
      <c r="B18" s="53"/>
      <c r="C18" s="36" t="s">
        <v>171</v>
      </c>
      <c r="D18" s="36">
        <v>130</v>
      </c>
      <c r="E18" s="38">
        <f t="shared" si="0"/>
        <v>1400</v>
      </c>
      <c r="F18" s="38"/>
      <c r="G18" s="38"/>
      <c r="H18" s="38"/>
      <c r="I18" s="38">
        <v>1400</v>
      </c>
      <c r="J18" s="44"/>
      <c r="K18" s="209">
        <f t="shared" si="1"/>
        <v>1400</v>
      </c>
      <c r="L18" s="38"/>
      <c r="M18" s="51"/>
      <c r="N18" s="157"/>
      <c r="O18" s="38">
        <v>1400</v>
      </c>
      <c r="P18" s="208"/>
      <c r="Q18" s="195">
        <f t="shared" si="2"/>
        <v>1400</v>
      </c>
      <c r="R18" s="51"/>
      <c r="S18" s="51"/>
      <c r="T18" s="177"/>
      <c r="U18" s="56">
        <v>1400</v>
      </c>
      <c r="V18" s="140"/>
    </row>
    <row r="19" spans="1:22" ht="35.25" customHeight="1">
      <c r="A19" s="126" t="s">
        <v>18</v>
      </c>
      <c r="B19" s="53"/>
      <c r="C19" s="36" t="s">
        <v>171</v>
      </c>
      <c r="D19" s="36">
        <v>130</v>
      </c>
      <c r="E19" s="38">
        <f t="shared" si="0"/>
        <v>1400</v>
      </c>
      <c r="F19" s="38"/>
      <c r="G19" s="38"/>
      <c r="H19" s="38"/>
      <c r="I19" s="38">
        <v>1400</v>
      </c>
      <c r="J19" s="44"/>
      <c r="K19" s="209">
        <f t="shared" si="1"/>
        <v>1400</v>
      </c>
      <c r="L19" s="38"/>
      <c r="M19" s="51"/>
      <c r="N19" s="157"/>
      <c r="O19" s="38">
        <v>1400</v>
      </c>
      <c r="P19" s="208"/>
      <c r="Q19" s="195">
        <f t="shared" si="2"/>
        <v>1400</v>
      </c>
      <c r="R19" s="51"/>
      <c r="S19" s="51"/>
      <c r="T19" s="177"/>
      <c r="U19" s="56">
        <v>1400</v>
      </c>
      <c r="V19" s="140"/>
    </row>
    <row r="20" spans="1:22" ht="37.5" customHeight="1">
      <c r="A20" s="126" t="s">
        <v>19</v>
      </c>
      <c r="B20" s="53"/>
      <c r="C20" s="36" t="s">
        <v>171</v>
      </c>
      <c r="D20" s="36">
        <v>130</v>
      </c>
      <c r="E20" s="38">
        <f t="shared" si="0"/>
        <v>1500</v>
      </c>
      <c r="F20" s="38"/>
      <c r="G20" s="38"/>
      <c r="H20" s="38"/>
      <c r="I20" s="38">
        <v>1500</v>
      </c>
      <c r="J20" s="44"/>
      <c r="K20" s="209">
        <f t="shared" si="1"/>
        <v>1500</v>
      </c>
      <c r="L20" s="38"/>
      <c r="M20" s="51"/>
      <c r="N20" s="157"/>
      <c r="O20" s="38">
        <v>1500</v>
      </c>
      <c r="P20" s="208"/>
      <c r="Q20" s="195">
        <f t="shared" si="2"/>
        <v>1500</v>
      </c>
      <c r="R20" s="51"/>
      <c r="S20" s="51"/>
      <c r="T20" s="177"/>
      <c r="U20" s="56">
        <v>1500</v>
      </c>
      <c r="V20" s="140"/>
    </row>
    <row r="21" spans="1:22" ht="37.5" customHeight="1">
      <c r="A21" s="126" t="s">
        <v>20</v>
      </c>
      <c r="B21" s="53"/>
      <c r="C21" s="36" t="s">
        <v>171</v>
      </c>
      <c r="D21" s="36">
        <v>130</v>
      </c>
      <c r="E21" s="38">
        <f t="shared" si="0"/>
        <v>1100</v>
      </c>
      <c r="F21" s="38"/>
      <c r="G21" s="38"/>
      <c r="H21" s="38"/>
      <c r="I21" s="38">
        <v>1100</v>
      </c>
      <c r="J21" s="44"/>
      <c r="K21" s="209">
        <f t="shared" si="1"/>
        <v>1100</v>
      </c>
      <c r="L21" s="38"/>
      <c r="M21" s="51"/>
      <c r="N21" s="157"/>
      <c r="O21" s="38">
        <v>1100</v>
      </c>
      <c r="P21" s="208"/>
      <c r="Q21" s="195">
        <f t="shared" si="2"/>
        <v>1100</v>
      </c>
      <c r="R21" s="51"/>
      <c r="S21" s="51"/>
      <c r="T21" s="177"/>
      <c r="U21" s="56">
        <v>1100</v>
      </c>
      <c r="V21" s="140"/>
    </row>
    <row r="22" spans="1:22" ht="37.5" customHeight="1">
      <c r="A22" s="126" t="s">
        <v>21</v>
      </c>
      <c r="B22" s="53"/>
      <c r="C22" s="36" t="s">
        <v>171</v>
      </c>
      <c r="D22" s="36">
        <v>130</v>
      </c>
      <c r="E22" s="38">
        <f t="shared" si="0"/>
        <v>2550</v>
      </c>
      <c r="F22" s="38"/>
      <c r="G22" s="38"/>
      <c r="H22" s="38"/>
      <c r="I22" s="38">
        <v>2550</v>
      </c>
      <c r="J22" s="44"/>
      <c r="K22" s="209">
        <f t="shared" si="1"/>
        <v>2550</v>
      </c>
      <c r="L22" s="38"/>
      <c r="M22" s="51"/>
      <c r="N22" s="157"/>
      <c r="O22" s="38">
        <v>2550</v>
      </c>
      <c r="P22" s="208"/>
      <c r="Q22" s="195">
        <f t="shared" si="2"/>
        <v>2550</v>
      </c>
      <c r="R22" s="51"/>
      <c r="S22" s="51"/>
      <c r="T22" s="177"/>
      <c r="U22" s="56">
        <v>2550</v>
      </c>
      <c r="V22" s="140"/>
    </row>
    <row r="23" spans="1:22" ht="52.5" customHeight="1">
      <c r="A23" s="126" t="s">
        <v>22</v>
      </c>
      <c r="B23" s="53"/>
      <c r="C23" s="36" t="s">
        <v>171</v>
      </c>
      <c r="D23" s="36">
        <v>130</v>
      </c>
      <c r="E23" s="38">
        <f t="shared" si="0"/>
        <v>21600</v>
      </c>
      <c r="F23" s="38"/>
      <c r="G23" s="38"/>
      <c r="H23" s="38"/>
      <c r="I23" s="84">
        <v>21600</v>
      </c>
      <c r="J23" s="85"/>
      <c r="K23" s="209">
        <f t="shared" si="1"/>
        <v>21600</v>
      </c>
      <c r="L23" s="84"/>
      <c r="M23" s="51"/>
      <c r="N23" s="157"/>
      <c r="O23" s="84">
        <v>21600</v>
      </c>
      <c r="P23" s="208"/>
      <c r="Q23" s="195">
        <f t="shared" si="2"/>
        <v>21600</v>
      </c>
      <c r="R23" s="51"/>
      <c r="S23" s="51"/>
      <c r="T23" s="177"/>
      <c r="U23" s="178">
        <v>21600</v>
      </c>
      <c r="V23" s="140"/>
    </row>
    <row r="24" spans="1:22" ht="33" customHeight="1">
      <c r="A24" s="126" t="s">
        <v>23</v>
      </c>
      <c r="B24" s="53"/>
      <c r="C24" s="36" t="s">
        <v>171</v>
      </c>
      <c r="D24" s="36">
        <v>130</v>
      </c>
      <c r="E24" s="38">
        <f t="shared" si="0"/>
        <v>11200</v>
      </c>
      <c r="F24" s="38"/>
      <c r="G24" s="38"/>
      <c r="H24" s="38"/>
      <c r="I24" s="84">
        <f>1200+6240+3760</f>
        <v>11200</v>
      </c>
      <c r="J24" s="85"/>
      <c r="K24" s="209">
        <f t="shared" si="1"/>
        <v>11200</v>
      </c>
      <c r="L24" s="84"/>
      <c r="M24" s="51"/>
      <c r="N24" s="157"/>
      <c r="O24" s="84">
        <f>1200+6240+3760</f>
        <v>11200</v>
      </c>
      <c r="P24" s="208"/>
      <c r="Q24" s="195">
        <f t="shared" si="2"/>
        <v>11200</v>
      </c>
      <c r="R24" s="51"/>
      <c r="S24" s="51"/>
      <c r="T24" s="177"/>
      <c r="U24" s="178">
        <f>1200+6240+3760</f>
        <v>11200</v>
      </c>
      <c r="V24" s="140"/>
    </row>
    <row r="25" spans="1:22" ht="51" customHeight="1">
      <c r="A25" s="126" t="s">
        <v>24</v>
      </c>
      <c r="B25" s="53"/>
      <c r="C25" s="36" t="s">
        <v>171</v>
      </c>
      <c r="D25" s="36">
        <v>130</v>
      </c>
      <c r="E25" s="38">
        <f t="shared" si="0"/>
        <v>29400</v>
      </c>
      <c r="F25" s="38"/>
      <c r="G25" s="38"/>
      <c r="H25" s="38"/>
      <c r="I25" s="84">
        <v>29400</v>
      </c>
      <c r="J25" s="85"/>
      <c r="K25" s="209">
        <f t="shared" si="1"/>
        <v>29400</v>
      </c>
      <c r="L25" s="84"/>
      <c r="M25" s="51"/>
      <c r="N25" s="157"/>
      <c r="O25" s="84">
        <v>29400</v>
      </c>
      <c r="P25" s="208"/>
      <c r="Q25" s="195">
        <f t="shared" si="2"/>
        <v>29400</v>
      </c>
      <c r="R25" s="51"/>
      <c r="S25" s="51"/>
      <c r="T25" s="177"/>
      <c r="U25" s="178">
        <v>29400</v>
      </c>
      <c r="V25" s="140"/>
    </row>
    <row r="26" spans="1:22" ht="33" customHeight="1">
      <c r="A26" s="126" t="s">
        <v>25</v>
      </c>
      <c r="B26" s="53"/>
      <c r="C26" s="36" t="s">
        <v>171</v>
      </c>
      <c r="D26" s="36">
        <v>130</v>
      </c>
      <c r="E26" s="38">
        <f t="shared" si="0"/>
        <v>89290</v>
      </c>
      <c r="F26" s="38"/>
      <c r="G26" s="38"/>
      <c r="H26" s="38"/>
      <c r="I26" s="38">
        <f>2880+15240+11850+9900+10980+2430+10890+2170+8610+8730+3570+2040</f>
        <v>89290</v>
      </c>
      <c r="J26" s="44"/>
      <c r="K26" s="209">
        <f t="shared" si="1"/>
        <v>89290</v>
      </c>
      <c r="L26" s="38"/>
      <c r="M26" s="51"/>
      <c r="N26" s="157"/>
      <c r="O26" s="38">
        <f>2880+15240+11850+9900+10980+2430+10890+2170+8610+8730+3570+2040</f>
        <v>89290</v>
      </c>
      <c r="P26" s="208"/>
      <c r="Q26" s="195">
        <f t="shared" si="2"/>
        <v>89290</v>
      </c>
      <c r="R26" s="51"/>
      <c r="S26" s="51"/>
      <c r="T26" s="177"/>
      <c r="U26" s="56">
        <f>2880+15240+11850+9900+10980+2430+10890+2170+8610+8730+3570+2040</f>
        <v>89290</v>
      </c>
      <c r="V26" s="140"/>
    </row>
    <row r="27" spans="1:22" ht="53.25" customHeight="1">
      <c r="A27" s="126" t="s">
        <v>26</v>
      </c>
      <c r="B27" s="53"/>
      <c r="C27" s="36" t="s">
        <v>171</v>
      </c>
      <c r="D27" s="36">
        <v>130</v>
      </c>
      <c r="E27" s="38">
        <f t="shared" si="0"/>
        <v>5040</v>
      </c>
      <c r="F27" s="38"/>
      <c r="G27" s="38"/>
      <c r="H27" s="38"/>
      <c r="I27" s="38">
        <f>5040</f>
        <v>5040</v>
      </c>
      <c r="J27" s="44"/>
      <c r="K27" s="209">
        <f t="shared" si="1"/>
        <v>5040</v>
      </c>
      <c r="L27" s="38"/>
      <c r="M27" s="51"/>
      <c r="N27" s="157"/>
      <c r="O27" s="38">
        <f>5040</f>
        <v>5040</v>
      </c>
      <c r="P27" s="208"/>
      <c r="Q27" s="195">
        <f t="shared" si="2"/>
        <v>5040</v>
      </c>
      <c r="R27" s="51"/>
      <c r="S27" s="51"/>
      <c r="T27" s="177"/>
      <c r="U27" s="56">
        <f>5040</f>
        <v>5040</v>
      </c>
      <c r="V27" s="140"/>
    </row>
    <row r="28" spans="1:22" ht="50.25" customHeight="1">
      <c r="A28" s="126" t="s">
        <v>27</v>
      </c>
      <c r="B28" s="53"/>
      <c r="C28" s="36" t="s">
        <v>171</v>
      </c>
      <c r="D28" s="36">
        <v>130</v>
      </c>
      <c r="E28" s="38">
        <f t="shared" si="0"/>
        <v>12610</v>
      </c>
      <c r="F28" s="38"/>
      <c r="G28" s="38"/>
      <c r="H28" s="38"/>
      <c r="I28" s="38">
        <f>6630+5980</f>
        <v>12610</v>
      </c>
      <c r="J28" s="44"/>
      <c r="K28" s="209">
        <f t="shared" si="1"/>
        <v>12610</v>
      </c>
      <c r="L28" s="38"/>
      <c r="M28" s="51"/>
      <c r="N28" s="157"/>
      <c r="O28" s="38">
        <f>6630+5980</f>
        <v>12610</v>
      </c>
      <c r="P28" s="208"/>
      <c r="Q28" s="195">
        <f t="shared" si="2"/>
        <v>12610</v>
      </c>
      <c r="R28" s="51"/>
      <c r="S28" s="51"/>
      <c r="T28" s="177"/>
      <c r="U28" s="56">
        <f>6630+5980</f>
        <v>12610</v>
      </c>
      <c r="V28" s="140"/>
    </row>
    <row r="29" spans="1:22" ht="54" customHeight="1">
      <c r="A29" s="126" t="s">
        <v>28</v>
      </c>
      <c r="B29" s="53"/>
      <c r="C29" s="36" t="s">
        <v>171</v>
      </c>
      <c r="D29" s="36">
        <v>130</v>
      </c>
      <c r="E29" s="38">
        <f t="shared" si="0"/>
        <v>7500</v>
      </c>
      <c r="F29" s="38"/>
      <c r="G29" s="38"/>
      <c r="H29" s="38"/>
      <c r="I29" s="38">
        <f>7500</f>
        <v>7500</v>
      </c>
      <c r="J29" s="44"/>
      <c r="K29" s="209">
        <f t="shared" si="1"/>
        <v>7500</v>
      </c>
      <c r="L29" s="38"/>
      <c r="M29" s="51"/>
      <c r="N29" s="157"/>
      <c r="O29" s="38">
        <f>7500</f>
        <v>7500</v>
      </c>
      <c r="P29" s="208"/>
      <c r="Q29" s="195">
        <f t="shared" si="2"/>
        <v>7500</v>
      </c>
      <c r="R29" s="51"/>
      <c r="S29" s="51"/>
      <c r="T29" s="177"/>
      <c r="U29" s="56">
        <f>7500</f>
        <v>7500</v>
      </c>
      <c r="V29" s="140"/>
    </row>
    <row r="30" spans="1:22" ht="48" customHeight="1">
      <c r="A30" s="126" t="s">
        <v>29</v>
      </c>
      <c r="B30" s="53"/>
      <c r="C30" s="36" t="s">
        <v>171</v>
      </c>
      <c r="D30" s="36">
        <v>130</v>
      </c>
      <c r="E30" s="38">
        <f t="shared" si="0"/>
        <v>5200</v>
      </c>
      <c r="F30" s="38"/>
      <c r="G30" s="38"/>
      <c r="H30" s="38"/>
      <c r="I30" s="38">
        <f>400+4800</f>
        <v>5200</v>
      </c>
      <c r="J30" s="44"/>
      <c r="K30" s="209">
        <f t="shared" si="1"/>
        <v>5200</v>
      </c>
      <c r="L30" s="38"/>
      <c r="M30" s="51"/>
      <c r="N30" s="157"/>
      <c r="O30" s="38">
        <f>400+4800</f>
        <v>5200</v>
      </c>
      <c r="P30" s="208"/>
      <c r="Q30" s="195">
        <f t="shared" si="2"/>
        <v>5200</v>
      </c>
      <c r="R30" s="51"/>
      <c r="S30" s="51"/>
      <c r="T30" s="177"/>
      <c r="U30" s="56">
        <f>400+4800</f>
        <v>5200</v>
      </c>
      <c r="V30" s="140"/>
    </row>
    <row r="31" spans="1:22" ht="62.25" customHeight="1">
      <c r="A31" s="126" t="s">
        <v>30</v>
      </c>
      <c r="B31" s="53"/>
      <c r="C31" s="36" t="s">
        <v>171</v>
      </c>
      <c r="D31" s="36">
        <v>130</v>
      </c>
      <c r="E31" s="38">
        <f t="shared" si="0"/>
        <v>1800</v>
      </c>
      <c r="F31" s="38"/>
      <c r="G31" s="38"/>
      <c r="H31" s="38"/>
      <c r="I31" s="38">
        <v>1800</v>
      </c>
      <c r="J31" s="44"/>
      <c r="K31" s="209">
        <f t="shared" si="1"/>
        <v>1800</v>
      </c>
      <c r="L31" s="38"/>
      <c r="M31" s="51"/>
      <c r="N31" s="157"/>
      <c r="O31" s="38">
        <v>1800</v>
      </c>
      <c r="P31" s="208"/>
      <c r="Q31" s="195">
        <f t="shared" si="2"/>
        <v>1800</v>
      </c>
      <c r="R31" s="51"/>
      <c r="S31" s="51"/>
      <c r="T31" s="177"/>
      <c r="U31" s="56">
        <v>1800</v>
      </c>
      <c r="V31" s="140"/>
    </row>
    <row r="32" spans="1:22" ht="62.25" customHeight="1">
      <c r="A32" s="126" t="s">
        <v>31</v>
      </c>
      <c r="B32" s="53"/>
      <c r="C32" s="36" t="s">
        <v>171</v>
      </c>
      <c r="D32" s="36">
        <v>130</v>
      </c>
      <c r="E32" s="38">
        <f t="shared" si="0"/>
        <v>3000</v>
      </c>
      <c r="F32" s="38"/>
      <c r="G32" s="38"/>
      <c r="H32" s="38"/>
      <c r="I32" s="38">
        <f>1600+1400</f>
        <v>3000</v>
      </c>
      <c r="J32" s="44"/>
      <c r="K32" s="209">
        <f t="shared" si="1"/>
        <v>3000</v>
      </c>
      <c r="L32" s="38"/>
      <c r="M32" s="51"/>
      <c r="N32" s="157"/>
      <c r="O32" s="38">
        <f>1600+1400</f>
        <v>3000</v>
      </c>
      <c r="P32" s="208"/>
      <c r="Q32" s="195">
        <f t="shared" si="2"/>
        <v>3000</v>
      </c>
      <c r="R32" s="51"/>
      <c r="S32" s="51"/>
      <c r="T32" s="177"/>
      <c r="U32" s="56">
        <f>1600+1400</f>
        <v>3000</v>
      </c>
      <c r="V32" s="140"/>
    </row>
    <row r="33" spans="1:22" ht="66.75" customHeight="1">
      <c r="A33" s="126" t="s">
        <v>32</v>
      </c>
      <c r="B33" s="53"/>
      <c r="C33" s="36" t="s">
        <v>171</v>
      </c>
      <c r="D33" s="36">
        <v>130</v>
      </c>
      <c r="E33" s="38">
        <f t="shared" si="0"/>
        <v>15000</v>
      </c>
      <c r="F33" s="38"/>
      <c r="G33" s="38"/>
      <c r="H33" s="38"/>
      <c r="I33" s="38">
        <f>6000+2100+3000+3900</f>
        <v>15000</v>
      </c>
      <c r="J33" s="44"/>
      <c r="K33" s="209">
        <f t="shared" si="1"/>
        <v>15000</v>
      </c>
      <c r="L33" s="38"/>
      <c r="M33" s="51"/>
      <c r="N33" s="157"/>
      <c r="O33" s="38">
        <f>6000+2100+3000+3900</f>
        <v>15000</v>
      </c>
      <c r="P33" s="208"/>
      <c r="Q33" s="195">
        <f t="shared" si="2"/>
        <v>15000</v>
      </c>
      <c r="R33" s="51"/>
      <c r="S33" s="51"/>
      <c r="T33" s="177"/>
      <c r="U33" s="56">
        <f>6000+2100+3000+3900</f>
        <v>15000</v>
      </c>
      <c r="V33" s="140"/>
    </row>
    <row r="34" spans="1:22" ht="66.75" customHeight="1">
      <c r="A34" s="126" t="s">
        <v>33</v>
      </c>
      <c r="B34" s="53"/>
      <c r="C34" s="36" t="s">
        <v>171</v>
      </c>
      <c r="D34" s="36">
        <v>130</v>
      </c>
      <c r="E34" s="38">
        <f t="shared" si="0"/>
        <v>8550</v>
      </c>
      <c r="F34" s="38"/>
      <c r="G34" s="38"/>
      <c r="H34" s="38"/>
      <c r="I34" s="38">
        <f>2550+6000</f>
        <v>8550</v>
      </c>
      <c r="J34" s="44"/>
      <c r="K34" s="209">
        <f t="shared" si="1"/>
        <v>8550</v>
      </c>
      <c r="L34" s="38"/>
      <c r="M34" s="51"/>
      <c r="N34" s="157"/>
      <c r="O34" s="38">
        <f>2550+6000</f>
        <v>8550</v>
      </c>
      <c r="P34" s="208"/>
      <c r="Q34" s="195">
        <f t="shared" si="2"/>
        <v>8550</v>
      </c>
      <c r="R34" s="51"/>
      <c r="S34" s="51"/>
      <c r="T34" s="177"/>
      <c r="U34" s="56">
        <f>2550+6000</f>
        <v>8550</v>
      </c>
      <c r="V34" s="140"/>
    </row>
    <row r="35" spans="1:22" ht="66" customHeight="1">
      <c r="A35" s="126" t="s">
        <v>34</v>
      </c>
      <c r="B35" s="53"/>
      <c r="C35" s="36" t="s">
        <v>171</v>
      </c>
      <c r="D35" s="36">
        <v>130</v>
      </c>
      <c r="E35" s="38">
        <f t="shared" si="0"/>
        <v>23600</v>
      </c>
      <c r="F35" s="38"/>
      <c r="G35" s="38"/>
      <c r="H35" s="38"/>
      <c r="I35" s="38">
        <f>6400+9000+8200</f>
        <v>23600</v>
      </c>
      <c r="J35" s="44"/>
      <c r="K35" s="209">
        <f t="shared" si="1"/>
        <v>23600</v>
      </c>
      <c r="L35" s="38"/>
      <c r="M35" s="51"/>
      <c r="N35" s="157"/>
      <c r="O35" s="38">
        <f>6400+9000+8200</f>
        <v>23600</v>
      </c>
      <c r="P35" s="208"/>
      <c r="Q35" s="195">
        <f t="shared" si="2"/>
        <v>23600</v>
      </c>
      <c r="R35" s="51"/>
      <c r="S35" s="51"/>
      <c r="T35" s="177"/>
      <c r="U35" s="56">
        <f>6400+9000+8200</f>
        <v>23600</v>
      </c>
      <c r="V35" s="140"/>
    </row>
    <row r="36" spans="1:22" ht="51.75" customHeight="1">
      <c r="A36" s="126" t="s">
        <v>35</v>
      </c>
      <c r="B36" s="53"/>
      <c r="C36" s="36" t="s">
        <v>171</v>
      </c>
      <c r="D36" s="36">
        <v>130</v>
      </c>
      <c r="E36" s="38">
        <f t="shared" si="0"/>
        <v>151150</v>
      </c>
      <c r="F36" s="38"/>
      <c r="G36" s="38"/>
      <c r="H36" s="38"/>
      <c r="I36" s="38">
        <f>10800+1500+1150+10200+1400+6600+7000+35000+20800+5100+15000+30000+6600</f>
        <v>151150</v>
      </c>
      <c r="J36" s="44"/>
      <c r="K36" s="209">
        <f t="shared" si="1"/>
        <v>151150</v>
      </c>
      <c r="L36" s="38"/>
      <c r="M36" s="51"/>
      <c r="N36" s="157"/>
      <c r="O36" s="38">
        <f>10800+1500+1150+10200+1400+6600+7000+35000+20800+5100+15000+30000+6600</f>
        <v>151150</v>
      </c>
      <c r="P36" s="208"/>
      <c r="Q36" s="195">
        <f t="shared" si="2"/>
        <v>151150</v>
      </c>
      <c r="R36" s="51"/>
      <c r="S36" s="51"/>
      <c r="T36" s="177"/>
      <c r="U36" s="56">
        <f>10800+1500+1150+10200+1400+6600+7000+35000+20800+5100+15000+30000+6600</f>
        <v>151150</v>
      </c>
      <c r="V36" s="140"/>
    </row>
    <row r="37" spans="1:22" ht="80.25" customHeight="1">
      <c r="A37" s="126" t="s">
        <v>36</v>
      </c>
      <c r="B37" s="53"/>
      <c r="C37" s="36" t="s">
        <v>171</v>
      </c>
      <c r="D37" s="36">
        <v>130</v>
      </c>
      <c r="E37" s="38">
        <f t="shared" si="0"/>
        <v>12800</v>
      </c>
      <c r="F37" s="38"/>
      <c r="G37" s="38"/>
      <c r="H37" s="38"/>
      <c r="I37" s="38">
        <f>1350+550+1000+1500+200+800+200+800+800+4400+200+1000</f>
        <v>12800</v>
      </c>
      <c r="J37" s="44"/>
      <c r="K37" s="209">
        <f t="shared" si="1"/>
        <v>12800</v>
      </c>
      <c r="L37" s="38"/>
      <c r="M37" s="51"/>
      <c r="N37" s="157"/>
      <c r="O37" s="38">
        <f>1350+550+1000+1500+200+800+200+800+800+4400+200+1000</f>
        <v>12800</v>
      </c>
      <c r="P37" s="208"/>
      <c r="Q37" s="195">
        <f t="shared" si="2"/>
        <v>12800</v>
      </c>
      <c r="R37" s="51"/>
      <c r="S37" s="51"/>
      <c r="T37" s="177"/>
      <c r="U37" s="56">
        <f>1350+550+1000+1500+200+800+200+800+800+4400+200+1000</f>
        <v>12800</v>
      </c>
      <c r="V37" s="140"/>
    </row>
    <row r="38" spans="1:22" ht="54" customHeight="1">
      <c r="A38" s="126" t="s">
        <v>37</v>
      </c>
      <c r="B38" s="53"/>
      <c r="C38" s="36" t="s">
        <v>171</v>
      </c>
      <c r="D38" s="36">
        <v>130</v>
      </c>
      <c r="E38" s="38">
        <f t="shared" si="0"/>
        <v>351670</v>
      </c>
      <c r="F38" s="38"/>
      <c r="G38" s="38"/>
      <c r="H38" s="38"/>
      <c r="I38" s="38">
        <f>6780+28160+35400+30250+8240+27600+19875+17300+600+600+43110+29300+9500+2480+10715+2948+77687+1125</f>
        <v>351670</v>
      </c>
      <c r="J38" s="44"/>
      <c r="K38" s="209">
        <f t="shared" si="1"/>
        <v>269910</v>
      </c>
      <c r="L38" s="38"/>
      <c r="M38" s="51"/>
      <c r="N38" s="157"/>
      <c r="O38" s="38">
        <f>6780+28160+35400+30250+8240+27600+19875+17300+600+600+43110+29300+9500+2480+10715</f>
        <v>269910</v>
      </c>
      <c r="P38" s="208"/>
      <c r="Q38" s="195">
        <f t="shared" si="2"/>
        <v>269910</v>
      </c>
      <c r="R38" s="51"/>
      <c r="S38" s="51"/>
      <c r="T38" s="177"/>
      <c r="U38" s="56">
        <f>6780+28160+35400+30250+8240+27600+19875+17300+600+600+43110+29300+9500+2480+10715</f>
        <v>269910</v>
      </c>
      <c r="V38" s="140"/>
    </row>
    <row r="39" spans="1:22" ht="38.25" customHeight="1">
      <c r="A39" s="126" t="s">
        <v>38</v>
      </c>
      <c r="B39" s="53"/>
      <c r="C39" s="36" t="s">
        <v>171</v>
      </c>
      <c r="D39" s="36">
        <v>130</v>
      </c>
      <c r="E39" s="38">
        <f t="shared" si="0"/>
        <v>216000</v>
      </c>
      <c r="F39" s="38"/>
      <c r="G39" s="38"/>
      <c r="H39" s="38"/>
      <c r="I39" s="38">
        <f>18000+18000+18000+18000+18000+18000+18000+18000+27000+27000+18000</f>
        <v>216000</v>
      </c>
      <c r="J39" s="44"/>
      <c r="K39" s="209">
        <f t="shared" si="1"/>
        <v>216000</v>
      </c>
      <c r="L39" s="38"/>
      <c r="M39" s="51"/>
      <c r="N39" s="157"/>
      <c r="O39" s="38">
        <f>18000+18000+18000+18000+18000+18000+18000+18000+27000+27000+18000</f>
        <v>216000</v>
      </c>
      <c r="P39" s="208"/>
      <c r="Q39" s="195">
        <f t="shared" si="2"/>
        <v>216000</v>
      </c>
      <c r="R39" s="51"/>
      <c r="S39" s="51"/>
      <c r="T39" s="177"/>
      <c r="U39" s="56">
        <f>18000+18000+18000+18000+18000+18000+18000+18000+27000+27000+18000</f>
        <v>216000</v>
      </c>
      <c r="V39" s="140"/>
    </row>
    <row r="40" spans="1:22" ht="40.5" customHeight="1">
      <c r="A40" s="126" t="s">
        <v>39</v>
      </c>
      <c r="B40" s="53"/>
      <c r="C40" s="36" t="s">
        <v>171</v>
      </c>
      <c r="D40" s="36">
        <v>130</v>
      </c>
      <c r="E40" s="38">
        <f t="shared" si="0"/>
        <v>12000</v>
      </c>
      <c r="F40" s="38"/>
      <c r="G40" s="38"/>
      <c r="H40" s="38"/>
      <c r="I40" s="38">
        <f>12000</f>
        <v>12000</v>
      </c>
      <c r="J40" s="44"/>
      <c r="K40" s="209">
        <f t="shared" si="1"/>
        <v>12000</v>
      </c>
      <c r="L40" s="38"/>
      <c r="M40" s="51"/>
      <c r="N40" s="157"/>
      <c r="O40" s="38">
        <f>12000</f>
        <v>12000</v>
      </c>
      <c r="P40" s="208"/>
      <c r="Q40" s="195">
        <f t="shared" si="2"/>
        <v>12000</v>
      </c>
      <c r="R40" s="51"/>
      <c r="S40" s="51"/>
      <c r="T40" s="177"/>
      <c r="U40" s="56">
        <f>12000</f>
        <v>12000</v>
      </c>
      <c r="V40" s="140"/>
    </row>
    <row r="41" spans="1:22" ht="49.5" customHeight="1">
      <c r="A41" s="126" t="s">
        <v>40</v>
      </c>
      <c r="B41" s="53"/>
      <c r="C41" s="36" t="s">
        <v>171</v>
      </c>
      <c r="D41" s="36">
        <v>130</v>
      </c>
      <c r="E41" s="38">
        <f t="shared" si="0"/>
        <v>9400</v>
      </c>
      <c r="F41" s="38"/>
      <c r="G41" s="38"/>
      <c r="H41" s="38"/>
      <c r="I41" s="38">
        <v>9400</v>
      </c>
      <c r="J41" s="44"/>
      <c r="K41" s="209">
        <f t="shared" si="1"/>
        <v>9400</v>
      </c>
      <c r="L41" s="38"/>
      <c r="M41" s="51"/>
      <c r="N41" s="157"/>
      <c r="O41" s="38">
        <v>9400</v>
      </c>
      <c r="P41" s="208"/>
      <c r="Q41" s="195">
        <f t="shared" si="2"/>
        <v>9400</v>
      </c>
      <c r="R41" s="51"/>
      <c r="S41" s="51"/>
      <c r="T41" s="177"/>
      <c r="U41" s="56">
        <v>9400</v>
      </c>
      <c r="V41" s="140"/>
    </row>
    <row r="42" spans="1:22" ht="52.5" customHeight="1">
      <c r="A42" s="126" t="s">
        <v>41</v>
      </c>
      <c r="B42" s="53"/>
      <c r="C42" s="36" t="s">
        <v>171</v>
      </c>
      <c r="D42" s="36">
        <v>130</v>
      </c>
      <c r="E42" s="38">
        <f t="shared" si="0"/>
        <v>16800</v>
      </c>
      <c r="F42" s="38"/>
      <c r="G42" s="38"/>
      <c r="H42" s="38"/>
      <c r="I42" s="38">
        <f>4200+4200+4200+4200</f>
        <v>16800</v>
      </c>
      <c r="J42" s="44"/>
      <c r="K42" s="209">
        <f t="shared" si="1"/>
        <v>16800</v>
      </c>
      <c r="L42" s="38"/>
      <c r="M42" s="51"/>
      <c r="N42" s="157"/>
      <c r="O42" s="38">
        <f>4200+4200+4200+4200</f>
        <v>16800</v>
      </c>
      <c r="P42" s="208"/>
      <c r="Q42" s="195">
        <f t="shared" si="2"/>
        <v>16800</v>
      </c>
      <c r="R42" s="51"/>
      <c r="S42" s="51"/>
      <c r="T42" s="177"/>
      <c r="U42" s="56">
        <f>4200+4200+4200+4200</f>
        <v>16800</v>
      </c>
      <c r="V42" s="140"/>
    </row>
    <row r="43" spans="1:22" ht="51.75" customHeight="1">
      <c r="A43" s="126" t="s">
        <v>42</v>
      </c>
      <c r="B43" s="53"/>
      <c r="C43" s="36" t="s">
        <v>171</v>
      </c>
      <c r="D43" s="36">
        <v>130</v>
      </c>
      <c r="E43" s="38">
        <f t="shared" si="0"/>
        <v>10000</v>
      </c>
      <c r="F43" s="38"/>
      <c r="G43" s="38"/>
      <c r="H43" s="38"/>
      <c r="I43" s="38">
        <f>10000</f>
        <v>10000</v>
      </c>
      <c r="J43" s="44"/>
      <c r="K43" s="209">
        <f t="shared" si="1"/>
        <v>10000</v>
      </c>
      <c r="L43" s="38"/>
      <c r="M43" s="51"/>
      <c r="N43" s="157"/>
      <c r="O43" s="38">
        <f>10000</f>
        <v>10000</v>
      </c>
      <c r="P43" s="208"/>
      <c r="Q43" s="195">
        <f t="shared" si="2"/>
        <v>10000</v>
      </c>
      <c r="R43" s="51"/>
      <c r="S43" s="51"/>
      <c r="T43" s="177"/>
      <c r="U43" s="56">
        <f>10000</f>
        <v>10000</v>
      </c>
      <c r="V43" s="140"/>
    </row>
    <row r="44" spans="1:22" ht="33.75" customHeight="1">
      <c r="A44" s="126" t="s">
        <v>43</v>
      </c>
      <c r="B44" s="53"/>
      <c r="C44" s="36" t="s">
        <v>171</v>
      </c>
      <c r="D44" s="36">
        <v>130</v>
      </c>
      <c r="E44" s="38">
        <f t="shared" si="0"/>
        <v>1200</v>
      </c>
      <c r="F44" s="38"/>
      <c r="G44" s="38"/>
      <c r="H44" s="38"/>
      <c r="I44" s="38">
        <f>1200</f>
        <v>1200</v>
      </c>
      <c r="J44" s="44"/>
      <c r="K44" s="209">
        <f t="shared" si="1"/>
        <v>1200</v>
      </c>
      <c r="L44" s="38"/>
      <c r="M44" s="51"/>
      <c r="N44" s="157"/>
      <c r="O44" s="38">
        <f>1200</f>
        <v>1200</v>
      </c>
      <c r="P44" s="208"/>
      <c r="Q44" s="195">
        <f t="shared" si="2"/>
        <v>1200</v>
      </c>
      <c r="R44" s="51"/>
      <c r="S44" s="51"/>
      <c r="T44" s="177"/>
      <c r="U44" s="56">
        <f>1200</f>
        <v>1200</v>
      </c>
      <c r="V44" s="140"/>
    </row>
    <row r="45" spans="1:22" ht="45.75" customHeight="1">
      <c r="A45" s="126" t="s">
        <v>44</v>
      </c>
      <c r="B45" s="53"/>
      <c r="C45" s="36" t="s">
        <v>171</v>
      </c>
      <c r="D45" s="36">
        <v>130</v>
      </c>
      <c r="E45" s="38">
        <f t="shared" si="0"/>
        <v>3300</v>
      </c>
      <c r="F45" s="38"/>
      <c r="G45" s="38"/>
      <c r="H45" s="38"/>
      <c r="I45" s="38">
        <f>3300</f>
        <v>3300</v>
      </c>
      <c r="J45" s="44"/>
      <c r="K45" s="209">
        <f t="shared" si="1"/>
        <v>3300</v>
      </c>
      <c r="L45" s="38"/>
      <c r="M45" s="51"/>
      <c r="N45" s="157"/>
      <c r="O45" s="38">
        <f>3300</f>
        <v>3300</v>
      </c>
      <c r="P45" s="208"/>
      <c r="Q45" s="195">
        <f t="shared" si="2"/>
        <v>3300</v>
      </c>
      <c r="R45" s="51"/>
      <c r="S45" s="51"/>
      <c r="T45" s="177"/>
      <c r="U45" s="56">
        <f>3300</f>
        <v>3300</v>
      </c>
      <c r="V45" s="140"/>
    </row>
    <row r="46" spans="1:22" ht="69" customHeight="1">
      <c r="A46" s="127" t="s">
        <v>48</v>
      </c>
      <c r="B46" s="53"/>
      <c r="C46" s="36" t="s">
        <v>171</v>
      </c>
      <c r="D46" s="36" t="s">
        <v>173</v>
      </c>
      <c r="E46" s="38">
        <f t="shared" si="0"/>
        <v>5000</v>
      </c>
      <c r="F46" s="46"/>
      <c r="G46" s="46"/>
      <c r="H46" s="38"/>
      <c r="I46" s="46">
        <v>5000</v>
      </c>
      <c r="J46" s="44"/>
      <c r="K46" s="209">
        <f t="shared" si="1"/>
        <v>5000</v>
      </c>
      <c r="L46" s="46"/>
      <c r="M46" s="51"/>
      <c r="N46" s="157"/>
      <c r="O46" s="46">
        <v>5000</v>
      </c>
      <c r="P46" s="208"/>
      <c r="Q46" s="195">
        <f t="shared" si="2"/>
        <v>5000</v>
      </c>
      <c r="R46" s="51"/>
      <c r="S46" s="51"/>
      <c r="T46" s="177"/>
      <c r="U46" s="55">
        <v>5000</v>
      </c>
      <c r="V46" s="140"/>
    </row>
    <row r="47" spans="1:22" ht="63" customHeight="1">
      <c r="A47" s="127" t="s">
        <v>49</v>
      </c>
      <c r="B47" s="53"/>
      <c r="C47" s="36" t="s">
        <v>171</v>
      </c>
      <c r="D47" s="36">
        <v>130</v>
      </c>
      <c r="E47" s="38">
        <f t="shared" si="0"/>
        <v>4000</v>
      </c>
      <c r="F47" s="46"/>
      <c r="G47" s="46"/>
      <c r="H47" s="38"/>
      <c r="I47" s="46">
        <v>4000</v>
      </c>
      <c r="J47" s="44"/>
      <c r="K47" s="209">
        <f t="shared" si="1"/>
        <v>4000</v>
      </c>
      <c r="L47" s="46"/>
      <c r="M47" s="51"/>
      <c r="N47" s="157"/>
      <c r="O47" s="46">
        <v>4000</v>
      </c>
      <c r="P47" s="208"/>
      <c r="Q47" s="195">
        <f t="shared" si="2"/>
        <v>4000</v>
      </c>
      <c r="R47" s="51"/>
      <c r="S47" s="51"/>
      <c r="T47" s="177"/>
      <c r="U47" s="55">
        <v>4000</v>
      </c>
      <c r="V47" s="140"/>
    </row>
    <row r="48" spans="1:22" ht="33.75" customHeight="1">
      <c r="A48" s="126" t="s">
        <v>50</v>
      </c>
      <c r="B48" s="53"/>
      <c r="C48" s="36" t="s">
        <v>171</v>
      </c>
      <c r="D48" s="36">
        <v>130</v>
      </c>
      <c r="E48" s="38">
        <f t="shared" si="0"/>
        <v>1400</v>
      </c>
      <c r="F48" s="38"/>
      <c r="G48" s="38"/>
      <c r="H48" s="38"/>
      <c r="I48" s="38">
        <v>1400</v>
      </c>
      <c r="J48" s="44"/>
      <c r="K48" s="209">
        <f t="shared" si="1"/>
        <v>1400</v>
      </c>
      <c r="L48" s="38"/>
      <c r="M48" s="51"/>
      <c r="N48" s="157"/>
      <c r="O48" s="38">
        <v>1400</v>
      </c>
      <c r="P48" s="208"/>
      <c r="Q48" s="195">
        <f t="shared" si="2"/>
        <v>1400</v>
      </c>
      <c r="R48" s="51"/>
      <c r="S48" s="51"/>
      <c r="T48" s="177"/>
      <c r="U48" s="56">
        <v>1400</v>
      </c>
      <c r="V48" s="140"/>
    </row>
    <row r="49" spans="1:22" ht="33.75" customHeight="1">
      <c r="A49" s="126" t="s">
        <v>51</v>
      </c>
      <c r="B49" s="53"/>
      <c r="C49" s="36" t="s">
        <v>171</v>
      </c>
      <c r="D49" s="36">
        <v>130</v>
      </c>
      <c r="E49" s="38">
        <f t="shared" si="0"/>
        <v>60000</v>
      </c>
      <c r="F49" s="38"/>
      <c r="G49" s="38"/>
      <c r="H49" s="38"/>
      <c r="I49" s="38">
        <v>60000</v>
      </c>
      <c r="J49" s="44"/>
      <c r="K49" s="209">
        <f t="shared" si="1"/>
        <v>60000</v>
      </c>
      <c r="L49" s="38"/>
      <c r="M49" s="51"/>
      <c r="N49" s="157"/>
      <c r="O49" s="38">
        <v>60000</v>
      </c>
      <c r="P49" s="208"/>
      <c r="Q49" s="195">
        <f t="shared" si="2"/>
        <v>60000</v>
      </c>
      <c r="R49" s="51"/>
      <c r="S49" s="51"/>
      <c r="T49" s="177"/>
      <c r="U49" s="56">
        <v>60000</v>
      </c>
      <c r="V49" s="140"/>
    </row>
    <row r="50" spans="1:22" ht="33.75" customHeight="1">
      <c r="A50" s="126" t="s">
        <v>52</v>
      </c>
      <c r="B50" s="53"/>
      <c r="C50" s="36" t="s">
        <v>171</v>
      </c>
      <c r="D50" s="36">
        <v>130</v>
      </c>
      <c r="E50" s="38">
        <f t="shared" si="0"/>
        <v>12000</v>
      </c>
      <c r="F50" s="38"/>
      <c r="G50" s="38"/>
      <c r="H50" s="38"/>
      <c r="I50" s="38">
        <v>12000</v>
      </c>
      <c r="J50" s="44"/>
      <c r="K50" s="209">
        <f t="shared" si="1"/>
        <v>12000</v>
      </c>
      <c r="L50" s="38"/>
      <c r="M50" s="51"/>
      <c r="N50" s="157"/>
      <c r="O50" s="38">
        <v>12000</v>
      </c>
      <c r="P50" s="208"/>
      <c r="Q50" s="195">
        <f t="shared" si="2"/>
        <v>12000</v>
      </c>
      <c r="R50" s="51"/>
      <c r="S50" s="51"/>
      <c r="T50" s="177"/>
      <c r="U50" s="56">
        <v>12000</v>
      </c>
      <c r="V50" s="140"/>
    </row>
    <row r="51" spans="1:22" ht="34.5" customHeight="1">
      <c r="A51" s="126" t="s">
        <v>53</v>
      </c>
      <c r="B51" s="53"/>
      <c r="C51" s="36" t="s">
        <v>171</v>
      </c>
      <c r="D51" s="36">
        <v>130</v>
      </c>
      <c r="E51" s="38">
        <f t="shared" si="0"/>
        <v>3250</v>
      </c>
      <c r="F51" s="38"/>
      <c r="G51" s="38"/>
      <c r="H51" s="38"/>
      <c r="I51" s="38">
        <v>3250</v>
      </c>
      <c r="J51" s="44"/>
      <c r="K51" s="209">
        <f t="shared" si="1"/>
        <v>3250</v>
      </c>
      <c r="L51" s="38"/>
      <c r="M51" s="51"/>
      <c r="N51" s="157"/>
      <c r="O51" s="38">
        <v>3250</v>
      </c>
      <c r="P51" s="208"/>
      <c r="Q51" s="195">
        <f t="shared" si="2"/>
        <v>3250</v>
      </c>
      <c r="R51" s="51"/>
      <c r="S51" s="51"/>
      <c r="T51" s="177"/>
      <c r="U51" s="56">
        <v>3250</v>
      </c>
      <c r="V51" s="140"/>
    </row>
    <row r="52" spans="1:22" ht="34.5" customHeight="1">
      <c r="A52" s="126" t="s">
        <v>54</v>
      </c>
      <c r="B52" s="53"/>
      <c r="C52" s="36" t="s">
        <v>171</v>
      </c>
      <c r="D52" s="36">
        <v>130</v>
      </c>
      <c r="E52" s="38">
        <f t="shared" si="0"/>
        <v>1300</v>
      </c>
      <c r="F52" s="38"/>
      <c r="G52" s="38"/>
      <c r="H52" s="38"/>
      <c r="I52" s="38">
        <v>1300</v>
      </c>
      <c r="J52" s="44"/>
      <c r="K52" s="209">
        <f t="shared" si="1"/>
        <v>1300</v>
      </c>
      <c r="L52" s="38"/>
      <c r="M52" s="51"/>
      <c r="N52" s="157"/>
      <c r="O52" s="38">
        <v>1300</v>
      </c>
      <c r="P52" s="208"/>
      <c r="Q52" s="195">
        <f t="shared" si="2"/>
        <v>1300</v>
      </c>
      <c r="R52" s="51"/>
      <c r="S52" s="51"/>
      <c r="T52" s="177"/>
      <c r="U52" s="56">
        <v>1300</v>
      </c>
      <c r="V52" s="140"/>
    </row>
    <row r="53" spans="1:22" ht="32.25" customHeight="1">
      <c r="A53" s="126" t="s">
        <v>198</v>
      </c>
      <c r="B53" s="53"/>
      <c r="C53" s="36" t="s">
        <v>171</v>
      </c>
      <c r="D53" s="36">
        <v>130</v>
      </c>
      <c r="E53" s="38">
        <f t="shared" si="0"/>
        <v>4900</v>
      </c>
      <c r="F53" s="38"/>
      <c r="G53" s="38"/>
      <c r="H53" s="38"/>
      <c r="I53" s="38">
        <v>4900</v>
      </c>
      <c r="J53" s="44"/>
      <c r="K53" s="209">
        <f t="shared" si="1"/>
        <v>4900</v>
      </c>
      <c r="L53" s="38"/>
      <c r="M53" s="51"/>
      <c r="N53" s="157"/>
      <c r="O53" s="38">
        <v>4900</v>
      </c>
      <c r="P53" s="208"/>
      <c r="Q53" s="195">
        <f t="shared" si="2"/>
        <v>4900</v>
      </c>
      <c r="R53" s="51"/>
      <c r="S53" s="51"/>
      <c r="T53" s="177"/>
      <c r="U53" s="56">
        <v>4900</v>
      </c>
      <c r="V53" s="140"/>
    </row>
    <row r="54" spans="1:22" ht="38.25" customHeight="1">
      <c r="A54" s="126" t="s">
        <v>55</v>
      </c>
      <c r="B54" s="53"/>
      <c r="C54" s="36" t="s">
        <v>171</v>
      </c>
      <c r="D54" s="36">
        <v>130</v>
      </c>
      <c r="E54" s="38">
        <f t="shared" si="0"/>
        <v>32400</v>
      </c>
      <c r="F54" s="38"/>
      <c r="G54" s="38"/>
      <c r="H54" s="38"/>
      <c r="I54" s="38">
        <f>1200+1200+1200+1200+1200+1200+1200+1200+1200+1200+1200+1200+1200+1200+1200+1200+2400+1200+2400+1200+1200+1200+2400+1200</f>
        <v>32400</v>
      </c>
      <c r="J54" s="44"/>
      <c r="K54" s="209">
        <f t="shared" si="1"/>
        <v>32400</v>
      </c>
      <c r="L54" s="38"/>
      <c r="M54" s="51"/>
      <c r="N54" s="157"/>
      <c r="O54" s="38">
        <f>1200+1200+1200+1200+1200+1200+1200+1200+1200+1200+1200+1200+1200+1200+1200+1200+2400+1200+2400+1200+1200+1200+2400+1200</f>
        <v>32400</v>
      </c>
      <c r="P54" s="208"/>
      <c r="Q54" s="195">
        <f t="shared" si="2"/>
        <v>32400</v>
      </c>
      <c r="R54" s="51"/>
      <c r="S54" s="51"/>
      <c r="T54" s="177"/>
      <c r="U54" s="56">
        <f>1200+1200+1200+1200+1200+1200+1200+1200+1200+1200+1200+1200+1200+1200+1200+1200+2400+1200+2400+1200+1200+1200+2400+1200</f>
        <v>32400</v>
      </c>
      <c r="V54" s="140"/>
    </row>
    <row r="55" spans="1:22" ht="86.25" customHeight="1">
      <c r="A55" s="126" t="s">
        <v>197</v>
      </c>
      <c r="B55" s="53"/>
      <c r="C55" s="36" t="s">
        <v>171</v>
      </c>
      <c r="D55" s="36">
        <v>130</v>
      </c>
      <c r="E55" s="38">
        <f>I55</f>
        <v>50000</v>
      </c>
      <c r="F55" s="38"/>
      <c r="G55" s="38"/>
      <c r="H55" s="38"/>
      <c r="I55" s="38">
        <v>50000</v>
      </c>
      <c r="J55" s="44"/>
      <c r="K55" s="209">
        <f>O55</f>
        <v>50000</v>
      </c>
      <c r="L55" s="38"/>
      <c r="M55" s="51"/>
      <c r="N55" s="157"/>
      <c r="O55" s="38">
        <v>50000</v>
      </c>
      <c r="P55" s="208"/>
      <c r="Q55" s="195">
        <f>U55</f>
        <v>50000</v>
      </c>
      <c r="R55" s="51"/>
      <c r="S55" s="51"/>
      <c r="T55" s="177"/>
      <c r="U55" s="56">
        <v>50000</v>
      </c>
      <c r="V55" s="140"/>
    </row>
    <row r="56" spans="1:22" ht="49.5" customHeight="1">
      <c r="A56" s="126" t="s">
        <v>199</v>
      </c>
      <c r="B56" s="53"/>
      <c r="C56" s="36" t="s">
        <v>171</v>
      </c>
      <c r="D56" s="36">
        <v>130</v>
      </c>
      <c r="E56" s="38">
        <f>I56</f>
        <v>12000</v>
      </c>
      <c r="F56" s="38"/>
      <c r="G56" s="38"/>
      <c r="H56" s="38"/>
      <c r="I56" s="38">
        <v>12000</v>
      </c>
      <c r="J56" s="44"/>
      <c r="K56" s="209">
        <f>O56</f>
        <v>12000</v>
      </c>
      <c r="L56" s="38"/>
      <c r="M56" s="51"/>
      <c r="N56" s="157"/>
      <c r="O56" s="38">
        <v>12000</v>
      </c>
      <c r="P56" s="208"/>
      <c r="Q56" s="195">
        <f>U56</f>
        <v>12000</v>
      </c>
      <c r="R56" s="51"/>
      <c r="S56" s="51"/>
      <c r="T56" s="177"/>
      <c r="U56" s="56">
        <v>12000</v>
      </c>
      <c r="V56" s="140"/>
    </row>
    <row r="57" spans="1:22" ht="63.75" customHeight="1">
      <c r="A57" s="126" t="s">
        <v>200</v>
      </c>
      <c r="B57" s="53"/>
      <c r="C57" s="36" t="s">
        <v>171</v>
      </c>
      <c r="D57" s="36">
        <v>130</v>
      </c>
      <c r="E57" s="38">
        <f>I57</f>
        <v>162000</v>
      </c>
      <c r="F57" s="38"/>
      <c r="G57" s="38"/>
      <c r="H57" s="38"/>
      <c r="I57" s="38">
        <v>162000</v>
      </c>
      <c r="J57" s="44"/>
      <c r="K57" s="209">
        <f>O57</f>
        <v>162000</v>
      </c>
      <c r="L57" s="38"/>
      <c r="M57" s="51"/>
      <c r="N57" s="157"/>
      <c r="O57" s="38">
        <v>162000</v>
      </c>
      <c r="P57" s="208"/>
      <c r="Q57" s="195">
        <f>U57</f>
        <v>162000</v>
      </c>
      <c r="R57" s="51"/>
      <c r="S57" s="51"/>
      <c r="T57" s="177"/>
      <c r="U57" s="56">
        <v>162000</v>
      </c>
      <c r="V57" s="140"/>
    </row>
    <row r="58" spans="1:22" ht="63.75" customHeight="1">
      <c r="A58" s="126" t="s">
        <v>235</v>
      </c>
      <c r="B58" s="53"/>
      <c r="C58" s="36" t="s">
        <v>171</v>
      </c>
      <c r="D58" s="36">
        <v>130</v>
      </c>
      <c r="E58" s="38">
        <f>I58</f>
        <v>5175</v>
      </c>
      <c r="F58" s="38"/>
      <c r="G58" s="38"/>
      <c r="H58" s="38"/>
      <c r="I58" s="38">
        <v>5175</v>
      </c>
      <c r="J58" s="44"/>
      <c r="K58" s="209">
        <f>O58</f>
        <v>0</v>
      </c>
      <c r="L58" s="38"/>
      <c r="M58" s="51"/>
      <c r="N58" s="157"/>
      <c r="O58" s="38">
        <v>0</v>
      </c>
      <c r="P58" s="208"/>
      <c r="Q58" s="195">
        <f>U58</f>
        <v>0</v>
      </c>
      <c r="R58" s="51"/>
      <c r="S58" s="51"/>
      <c r="T58" s="177"/>
      <c r="U58" s="56">
        <v>0</v>
      </c>
      <c r="V58" s="140"/>
    </row>
    <row r="59" spans="1:22" ht="53.25" customHeight="1">
      <c r="A59" s="128" t="s">
        <v>234</v>
      </c>
      <c r="B59" s="143"/>
      <c r="C59" s="47" t="s">
        <v>171</v>
      </c>
      <c r="D59" s="47" t="s">
        <v>173</v>
      </c>
      <c r="E59" s="37">
        <f>F59</f>
        <v>29029412.990000002</v>
      </c>
      <c r="F59" s="48">
        <f>F66</f>
        <v>29029412.990000002</v>
      </c>
      <c r="G59" s="48"/>
      <c r="H59" s="48"/>
      <c r="I59" s="48"/>
      <c r="J59" s="94"/>
      <c r="K59" s="210">
        <f>L59</f>
        <v>20825900</v>
      </c>
      <c r="L59" s="48">
        <f>L66</f>
        <v>20825900</v>
      </c>
      <c r="M59" s="170"/>
      <c r="N59" s="174"/>
      <c r="O59" s="48"/>
      <c r="P59" s="211"/>
      <c r="Q59" s="196">
        <f>R59</f>
        <v>21089600</v>
      </c>
      <c r="R59" s="179">
        <f>R66</f>
        <v>21089600</v>
      </c>
      <c r="S59" s="170"/>
      <c r="T59" s="171"/>
      <c r="U59" s="179"/>
      <c r="V59" s="172"/>
    </row>
    <row r="60" spans="1:22" s="254" customFormat="1" ht="34.5" customHeight="1">
      <c r="A60" s="127" t="s">
        <v>225</v>
      </c>
      <c r="B60" s="255" t="s">
        <v>224</v>
      </c>
      <c r="C60" s="247" t="s">
        <v>171</v>
      </c>
      <c r="D60" s="247" t="s">
        <v>173</v>
      </c>
      <c r="E60" s="41">
        <f>I60</f>
        <v>-2948</v>
      </c>
      <c r="F60" s="46"/>
      <c r="G60" s="46"/>
      <c r="H60" s="46"/>
      <c r="I60" s="46">
        <f>-2948</f>
        <v>-2948</v>
      </c>
      <c r="J60" s="248"/>
      <c r="K60" s="207"/>
      <c r="L60" s="46"/>
      <c r="M60" s="249"/>
      <c r="N60" s="250"/>
      <c r="O60" s="46"/>
      <c r="P60" s="251"/>
      <c r="Q60" s="194"/>
      <c r="R60" s="55"/>
      <c r="S60" s="249"/>
      <c r="T60" s="252"/>
      <c r="U60" s="55"/>
      <c r="V60" s="253"/>
    </row>
    <row r="61" spans="1:22" ht="34.5" customHeight="1">
      <c r="A61" s="126" t="s">
        <v>122</v>
      </c>
      <c r="B61" s="144">
        <v>130</v>
      </c>
      <c r="C61" s="36"/>
      <c r="D61" s="36"/>
      <c r="E61" s="38">
        <v>0</v>
      </c>
      <c r="F61" s="38">
        <v>0</v>
      </c>
      <c r="G61" s="35" t="s">
        <v>6</v>
      </c>
      <c r="H61" s="35" t="s">
        <v>6</v>
      </c>
      <c r="I61" s="35" t="s">
        <v>6</v>
      </c>
      <c r="J61" s="95"/>
      <c r="K61" s="209">
        <v>0</v>
      </c>
      <c r="L61" s="38">
        <v>0</v>
      </c>
      <c r="M61" s="35" t="s">
        <v>6</v>
      </c>
      <c r="N61" s="35" t="s">
        <v>6</v>
      </c>
      <c r="O61" s="35" t="s">
        <v>6</v>
      </c>
      <c r="P61" s="208"/>
      <c r="Q61" s="195">
        <v>0</v>
      </c>
      <c r="R61" s="38">
        <v>0</v>
      </c>
      <c r="S61" s="35" t="s">
        <v>6</v>
      </c>
      <c r="T61" s="35" t="s">
        <v>6</v>
      </c>
      <c r="U61" s="35" t="s">
        <v>6</v>
      </c>
      <c r="V61" s="140"/>
    </row>
    <row r="62" spans="1:22" ht="80.25" customHeight="1">
      <c r="A62" s="126" t="s">
        <v>123</v>
      </c>
      <c r="B62" s="144">
        <v>140</v>
      </c>
      <c r="C62" s="36"/>
      <c r="D62" s="36"/>
      <c r="E62" s="38">
        <v>0</v>
      </c>
      <c r="F62" s="38">
        <f>E62</f>
        <v>0</v>
      </c>
      <c r="G62" s="35" t="s">
        <v>6</v>
      </c>
      <c r="H62" s="35" t="s">
        <v>6</v>
      </c>
      <c r="I62" s="35" t="s">
        <v>6</v>
      </c>
      <c r="J62" s="44"/>
      <c r="K62" s="209">
        <v>0</v>
      </c>
      <c r="L62" s="38">
        <f>K62</f>
        <v>0</v>
      </c>
      <c r="M62" s="35" t="s">
        <v>6</v>
      </c>
      <c r="N62" s="35" t="s">
        <v>6</v>
      </c>
      <c r="O62" s="35" t="s">
        <v>6</v>
      </c>
      <c r="P62" s="208"/>
      <c r="Q62" s="195">
        <v>0</v>
      </c>
      <c r="R62" s="38">
        <f>Q62</f>
        <v>0</v>
      </c>
      <c r="S62" s="35" t="s">
        <v>6</v>
      </c>
      <c r="T62" s="35" t="s">
        <v>6</v>
      </c>
      <c r="U62" s="35" t="s">
        <v>6</v>
      </c>
      <c r="V62" s="140"/>
    </row>
    <row r="63" spans="1:22" ht="39" customHeight="1">
      <c r="A63" s="128" t="s">
        <v>124</v>
      </c>
      <c r="B63" s="145">
        <v>150</v>
      </c>
      <c r="C63" s="47" t="s">
        <v>171</v>
      </c>
      <c r="D63" s="47" t="s">
        <v>172</v>
      </c>
      <c r="E63" s="37">
        <f>G63</f>
        <v>7346116.1</v>
      </c>
      <c r="F63" s="49" t="s">
        <v>6</v>
      </c>
      <c r="G63" s="48">
        <f>G66</f>
        <v>7346116.1</v>
      </c>
      <c r="H63" s="48">
        <v>0</v>
      </c>
      <c r="I63" s="49" t="s">
        <v>6</v>
      </c>
      <c r="J63" s="96" t="s">
        <v>6</v>
      </c>
      <c r="K63" s="210">
        <f>M63</f>
        <v>2351000</v>
      </c>
      <c r="L63" s="170"/>
      <c r="M63" s="48">
        <f>M66</f>
        <v>2351000</v>
      </c>
      <c r="N63" s="174"/>
      <c r="O63" s="49" t="s">
        <v>6</v>
      </c>
      <c r="P63" s="211"/>
      <c r="Q63" s="196">
        <f>S63</f>
        <v>5596060</v>
      </c>
      <c r="R63" s="170"/>
      <c r="S63" s="48">
        <f>S66</f>
        <v>5596060</v>
      </c>
      <c r="T63" s="171"/>
      <c r="U63" s="179" t="s">
        <v>6</v>
      </c>
      <c r="V63" s="172"/>
    </row>
    <row r="64" spans="1:22" ht="49.5" customHeight="1">
      <c r="A64" s="126" t="s">
        <v>174</v>
      </c>
      <c r="B64" s="144">
        <v>160</v>
      </c>
      <c r="C64" s="36" t="s">
        <v>171</v>
      </c>
      <c r="D64" s="36" t="s">
        <v>172</v>
      </c>
      <c r="E64" s="38">
        <v>0</v>
      </c>
      <c r="F64" s="35" t="s">
        <v>6</v>
      </c>
      <c r="G64" s="35" t="s">
        <v>6</v>
      </c>
      <c r="H64" s="35" t="s">
        <v>6</v>
      </c>
      <c r="I64" s="35"/>
      <c r="J64" s="97" t="s">
        <v>6</v>
      </c>
      <c r="K64" s="209">
        <v>0</v>
      </c>
      <c r="L64" s="76"/>
      <c r="M64" s="51"/>
      <c r="N64" s="157"/>
      <c r="O64" s="35"/>
      <c r="P64" s="208"/>
      <c r="Q64" s="195">
        <v>0</v>
      </c>
      <c r="R64" s="51"/>
      <c r="S64" s="51"/>
      <c r="T64" s="180"/>
      <c r="U64" s="56"/>
      <c r="V64" s="140"/>
    </row>
    <row r="65" spans="1:22" ht="18.75" customHeight="1" thickBot="1">
      <c r="A65" s="129" t="s">
        <v>125</v>
      </c>
      <c r="B65" s="146">
        <v>180</v>
      </c>
      <c r="C65" s="73" t="s">
        <v>6</v>
      </c>
      <c r="D65" s="73" t="s">
        <v>6</v>
      </c>
      <c r="E65" s="74"/>
      <c r="F65" s="75" t="s">
        <v>6</v>
      </c>
      <c r="G65" s="75" t="s">
        <v>6</v>
      </c>
      <c r="H65" s="75" t="s">
        <v>6</v>
      </c>
      <c r="I65" s="75"/>
      <c r="J65" s="98" t="s">
        <v>6</v>
      </c>
      <c r="K65" s="212"/>
      <c r="L65" s="158"/>
      <c r="M65" s="161"/>
      <c r="N65" s="175"/>
      <c r="O65" s="158"/>
      <c r="P65" s="213"/>
      <c r="Q65" s="197"/>
      <c r="R65" s="161"/>
      <c r="S65" s="161"/>
      <c r="T65" s="181"/>
      <c r="U65" s="182"/>
      <c r="V65" s="156"/>
    </row>
    <row r="66" spans="1:22" ht="39.75" customHeight="1" thickBot="1">
      <c r="A66" s="234" t="s">
        <v>116</v>
      </c>
      <c r="B66" s="235">
        <v>200</v>
      </c>
      <c r="C66" s="236" t="s">
        <v>6</v>
      </c>
      <c r="D66" s="236" t="s">
        <v>6</v>
      </c>
      <c r="E66" s="227">
        <f>F66+G66+I66</f>
        <v>37759516.09</v>
      </c>
      <c r="F66" s="227">
        <f>F67+F71+F73+F77+F79+F81</f>
        <v>29029412.990000002</v>
      </c>
      <c r="G66" s="227">
        <f>G67+G71+G73+G77+G79+G81</f>
        <v>7346116.1</v>
      </c>
      <c r="H66" s="227"/>
      <c r="I66" s="227">
        <f>I67+I71+I73+I77+I79+I81</f>
        <v>1383987</v>
      </c>
      <c r="J66" s="228"/>
      <c r="K66" s="229">
        <f>L66+M66+O66</f>
        <v>24384874.17</v>
      </c>
      <c r="L66" s="238">
        <f>L67+L71+L73+L77+L79+L81</f>
        <v>20825900</v>
      </c>
      <c r="M66" s="227">
        <f>M67+M71+M73+M77+M79+M81</f>
        <v>2351000</v>
      </c>
      <c r="N66" s="239"/>
      <c r="O66" s="238">
        <f>O67+O71+O73+O77+O79+O81</f>
        <v>1207974.17</v>
      </c>
      <c r="P66" s="240"/>
      <c r="Q66" s="232">
        <f>R66+S66+U66</f>
        <v>27985660</v>
      </c>
      <c r="R66" s="227">
        <f>R67+R71+R73+R77+R79+R81</f>
        <v>21089600</v>
      </c>
      <c r="S66" s="227">
        <f>S67+S71+S73+S77+S79+S81</f>
        <v>5596060</v>
      </c>
      <c r="T66" s="237"/>
      <c r="U66" s="238">
        <f>U67+U71+U73+U77+U79+U81</f>
        <v>1300000</v>
      </c>
      <c r="V66" s="240"/>
    </row>
    <row r="67" spans="1:22" ht="37.5" customHeight="1">
      <c r="A67" s="130" t="s">
        <v>185</v>
      </c>
      <c r="B67" s="147">
        <v>210</v>
      </c>
      <c r="C67" s="99"/>
      <c r="D67" s="99"/>
      <c r="E67" s="100">
        <f>E69+E70</f>
        <v>25516736.56</v>
      </c>
      <c r="F67" s="100">
        <f>F69+F70</f>
        <v>24974140</v>
      </c>
      <c r="G67" s="100"/>
      <c r="H67" s="101"/>
      <c r="I67" s="159">
        <f>I69+I70</f>
        <v>542596.5599999999</v>
      </c>
      <c r="J67" s="167"/>
      <c r="K67" s="214">
        <f>K69+K70</f>
        <v>18596906</v>
      </c>
      <c r="L67" s="159">
        <f>L69+L70</f>
        <v>18168700</v>
      </c>
      <c r="M67" s="168"/>
      <c r="N67" s="173"/>
      <c r="O67" s="159">
        <f>O69+O70</f>
        <v>428206</v>
      </c>
      <c r="P67" s="206"/>
      <c r="Q67" s="198">
        <f>Q69+Q70</f>
        <v>18596906</v>
      </c>
      <c r="R67" s="100">
        <f>R69+R70</f>
        <v>18168700</v>
      </c>
      <c r="S67" s="168"/>
      <c r="T67" s="164"/>
      <c r="U67" s="159">
        <f>U69+U70</f>
        <v>428206</v>
      </c>
      <c r="V67" s="169"/>
    </row>
    <row r="68" spans="1:22" ht="19.5" customHeight="1">
      <c r="A68" s="131" t="s">
        <v>4</v>
      </c>
      <c r="B68" s="148"/>
      <c r="C68" s="50"/>
      <c r="D68" s="50"/>
      <c r="E68" s="51"/>
      <c r="F68" s="51"/>
      <c r="G68" s="51"/>
      <c r="H68" s="52"/>
      <c r="I68" s="51"/>
      <c r="J68" s="102"/>
      <c r="K68" s="215"/>
      <c r="L68" s="51"/>
      <c r="M68" s="51"/>
      <c r="N68" s="157"/>
      <c r="O68" s="51"/>
      <c r="P68" s="208"/>
      <c r="Q68" s="199"/>
      <c r="R68" s="51"/>
      <c r="S68" s="51"/>
      <c r="T68" s="163"/>
      <c r="U68" s="51"/>
      <c r="V68" s="140"/>
    </row>
    <row r="69" spans="1:22" ht="18.75" customHeight="1">
      <c r="A69" s="132" t="s">
        <v>183</v>
      </c>
      <c r="B69" s="149">
        <v>211</v>
      </c>
      <c r="C69" s="54">
        <v>111</v>
      </c>
      <c r="D69" s="54">
        <v>211</v>
      </c>
      <c r="E69" s="55">
        <f>F69+G69+H69+I69+J69</f>
        <v>19598044.83</v>
      </c>
      <c r="F69" s="56">
        <f>9711400+4243000+1720000+3506904</f>
        <v>19181304</v>
      </c>
      <c r="G69" s="56"/>
      <c r="H69" s="57"/>
      <c r="I69" s="56">
        <f>328883+87642.36+215.47</f>
        <v>416740.82999999996</v>
      </c>
      <c r="J69" s="103"/>
      <c r="K69" s="216">
        <f>L69+M69+N69+O69+P69</f>
        <v>14283283</v>
      </c>
      <c r="L69" s="51">
        <v>13954400</v>
      </c>
      <c r="M69" s="51"/>
      <c r="N69" s="157"/>
      <c r="O69" s="56">
        <v>328883</v>
      </c>
      <c r="P69" s="208"/>
      <c r="Q69" s="200">
        <f>R69+S69+T69+U69+V69</f>
        <v>14283283</v>
      </c>
      <c r="R69" s="51">
        <v>13954400</v>
      </c>
      <c r="S69" s="51"/>
      <c r="T69" s="163"/>
      <c r="U69" s="56">
        <v>328883</v>
      </c>
      <c r="V69" s="140"/>
    </row>
    <row r="70" spans="1:22" ht="22.5" customHeight="1">
      <c r="A70" s="133" t="s">
        <v>184</v>
      </c>
      <c r="B70" s="150">
        <v>212</v>
      </c>
      <c r="C70" s="58">
        <v>119</v>
      </c>
      <c r="D70" s="58">
        <v>213</v>
      </c>
      <c r="E70" s="55">
        <f>F70+G70+H70+I70+J70</f>
        <v>5918691.73</v>
      </c>
      <c r="F70" s="55">
        <f>4214300+519440+1059096</f>
        <v>5792836</v>
      </c>
      <c r="G70" s="55"/>
      <c r="H70" s="56"/>
      <c r="I70" s="56">
        <f>99323+26748.2-215.47</f>
        <v>125855.73</v>
      </c>
      <c r="J70" s="104"/>
      <c r="K70" s="216">
        <f>L70+M70+N70+O70+P70</f>
        <v>4313623</v>
      </c>
      <c r="L70" s="51">
        <v>4214300</v>
      </c>
      <c r="M70" s="51"/>
      <c r="N70" s="157"/>
      <c r="O70" s="56">
        <v>99323</v>
      </c>
      <c r="P70" s="208"/>
      <c r="Q70" s="200">
        <f>R70+S70+T70+U70+V70</f>
        <v>4313623</v>
      </c>
      <c r="R70" s="51">
        <v>4214300</v>
      </c>
      <c r="S70" s="51"/>
      <c r="T70" s="163"/>
      <c r="U70" s="56">
        <v>99323</v>
      </c>
      <c r="V70" s="140"/>
    </row>
    <row r="71" spans="1:22" ht="35.25" customHeight="1">
      <c r="A71" s="134" t="s">
        <v>186</v>
      </c>
      <c r="B71" s="151">
        <v>220</v>
      </c>
      <c r="C71" s="59"/>
      <c r="D71" s="59"/>
      <c r="E71" s="64"/>
      <c r="F71" s="64"/>
      <c r="G71" s="64"/>
      <c r="H71" s="43"/>
      <c r="I71" s="43"/>
      <c r="J71" s="105"/>
      <c r="K71" s="217"/>
      <c r="L71" s="51"/>
      <c r="M71" s="51"/>
      <c r="N71" s="157"/>
      <c r="O71" s="43"/>
      <c r="P71" s="208"/>
      <c r="Q71" s="201"/>
      <c r="R71" s="51"/>
      <c r="S71" s="51"/>
      <c r="T71" s="163"/>
      <c r="U71" s="43"/>
      <c r="V71" s="140"/>
    </row>
    <row r="72" spans="1:22" ht="16.5" customHeight="1">
      <c r="A72" s="133" t="s">
        <v>4</v>
      </c>
      <c r="B72" s="150"/>
      <c r="C72" s="58"/>
      <c r="D72" s="58"/>
      <c r="E72" s="55"/>
      <c r="F72" s="55"/>
      <c r="G72" s="55"/>
      <c r="H72" s="56"/>
      <c r="I72" s="56"/>
      <c r="J72" s="104"/>
      <c r="K72" s="216"/>
      <c r="L72" s="51"/>
      <c r="M72" s="51"/>
      <c r="N72" s="157"/>
      <c r="O72" s="56"/>
      <c r="P72" s="208"/>
      <c r="Q72" s="200"/>
      <c r="R72" s="51"/>
      <c r="S72" s="51"/>
      <c r="T72" s="163"/>
      <c r="U72" s="56"/>
      <c r="V72" s="140"/>
    </row>
    <row r="73" spans="1:22" ht="30.75" customHeight="1">
      <c r="A73" s="134" t="s">
        <v>187</v>
      </c>
      <c r="B73" s="151">
        <v>230</v>
      </c>
      <c r="C73" s="59"/>
      <c r="D73" s="59"/>
      <c r="E73" s="41">
        <f>E75+E76</f>
        <v>947350.62</v>
      </c>
      <c r="F73" s="41">
        <f>F75+F76</f>
        <v>946632</v>
      </c>
      <c r="G73" s="41"/>
      <c r="H73" s="65"/>
      <c r="I73" s="41">
        <f>I75+I76</f>
        <v>718.62</v>
      </c>
      <c r="J73" s="106"/>
      <c r="K73" s="207">
        <f>K75+K76</f>
        <v>946632</v>
      </c>
      <c r="L73" s="41">
        <f>L75+L76</f>
        <v>946632</v>
      </c>
      <c r="M73" s="51"/>
      <c r="N73" s="157"/>
      <c r="O73" s="41">
        <f>O75+O76</f>
        <v>0</v>
      </c>
      <c r="P73" s="208"/>
      <c r="Q73" s="194">
        <f>Q75+Q76</f>
        <v>946632</v>
      </c>
      <c r="R73" s="41">
        <f>R75+R76</f>
        <v>946632</v>
      </c>
      <c r="S73" s="51"/>
      <c r="T73" s="183"/>
      <c r="U73" s="64">
        <f>U75+U76</f>
        <v>0</v>
      </c>
      <c r="V73" s="140"/>
    </row>
    <row r="74" spans="1:22" ht="15.75">
      <c r="A74" s="127" t="s">
        <v>4</v>
      </c>
      <c r="B74" s="152"/>
      <c r="C74" s="60"/>
      <c r="D74" s="60"/>
      <c r="E74" s="46"/>
      <c r="F74" s="46"/>
      <c r="G74" s="46"/>
      <c r="H74" s="38"/>
      <c r="I74" s="38"/>
      <c r="J74" s="44"/>
      <c r="K74" s="218"/>
      <c r="L74" s="51"/>
      <c r="M74" s="51"/>
      <c r="N74" s="157"/>
      <c r="O74" s="38"/>
      <c r="P74" s="208"/>
      <c r="Q74" s="202"/>
      <c r="R74" s="51"/>
      <c r="S74" s="51"/>
      <c r="T74" s="163"/>
      <c r="U74" s="56"/>
      <c r="V74" s="140"/>
    </row>
    <row r="75" spans="1:22" ht="15.75">
      <c r="A75" s="127" t="s">
        <v>190</v>
      </c>
      <c r="B75" s="152">
        <v>231</v>
      </c>
      <c r="C75" s="60">
        <v>851</v>
      </c>
      <c r="D75" s="60">
        <v>290</v>
      </c>
      <c r="E75" s="46">
        <f>F75+G75+H75+I75+J75</f>
        <v>946232</v>
      </c>
      <c r="F75" s="46">
        <v>946232</v>
      </c>
      <c r="G75" s="46"/>
      <c r="H75" s="38"/>
      <c r="I75" s="38">
        <v>0</v>
      </c>
      <c r="J75" s="44"/>
      <c r="K75" s="218">
        <f>L75+M75+N75+O75+P75</f>
        <v>946232</v>
      </c>
      <c r="L75" s="51">
        <v>946232</v>
      </c>
      <c r="M75" s="51"/>
      <c r="N75" s="157"/>
      <c r="O75" s="38">
        <v>0</v>
      </c>
      <c r="P75" s="208"/>
      <c r="Q75" s="202">
        <f>R75+S75+T75+U75+V75</f>
        <v>946232</v>
      </c>
      <c r="R75" s="51">
        <v>946232</v>
      </c>
      <c r="S75" s="51"/>
      <c r="T75" s="163"/>
      <c r="U75" s="56">
        <v>0</v>
      </c>
      <c r="V75" s="140"/>
    </row>
    <row r="76" spans="1:22" ht="15.75">
      <c r="A76" s="127" t="s">
        <v>226</v>
      </c>
      <c r="B76" s="152">
        <v>232</v>
      </c>
      <c r="C76" s="60">
        <v>853</v>
      </c>
      <c r="D76" s="60">
        <v>290</v>
      </c>
      <c r="E76" s="46">
        <f>F76+G76+H76+I76+J76</f>
        <v>1118.62</v>
      </c>
      <c r="F76" s="46">
        <v>400</v>
      </c>
      <c r="G76" s="46"/>
      <c r="H76" s="38"/>
      <c r="I76" s="38">
        <v>718.62</v>
      </c>
      <c r="J76" s="44"/>
      <c r="K76" s="218">
        <f>L76+M76+N76+O76+P76</f>
        <v>400</v>
      </c>
      <c r="L76" s="51">
        <v>400</v>
      </c>
      <c r="M76" s="51"/>
      <c r="N76" s="157"/>
      <c r="O76" s="38"/>
      <c r="P76" s="208"/>
      <c r="Q76" s="202">
        <f>R76+S76+T76+U76+V76</f>
        <v>400</v>
      </c>
      <c r="R76" s="51">
        <v>400</v>
      </c>
      <c r="S76" s="51"/>
      <c r="T76" s="163"/>
      <c r="U76" s="56"/>
      <c r="V76" s="140"/>
    </row>
    <row r="77" spans="1:22" ht="33.75" customHeight="1">
      <c r="A77" s="135" t="s">
        <v>126</v>
      </c>
      <c r="B77" s="153">
        <v>240</v>
      </c>
      <c r="C77" s="63"/>
      <c r="D77" s="63"/>
      <c r="E77" s="41"/>
      <c r="F77" s="41"/>
      <c r="G77" s="41"/>
      <c r="H77" s="66"/>
      <c r="I77" s="66"/>
      <c r="J77" s="67"/>
      <c r="K77" s="207"/>
      <c r="L77" s="51"/>
      <c r="M77" s="51"/>
      <c r="N77" s="157"/>
      <c r="O77" s="66"/>
      <c r="P77" s="208"/>
      <c r="Q77" s="194"/>
      <c r="R77" s="51"/>
      <c r="S77" s="51"/>
      <c r="T77" s="163"/>
      <c r="U77" s="43"/>
      <c r="V77" s="140"/>
    </row>
    <row r="78" spans="1:22" ht="15.75">
      <c r="A78" s="127"/>
      <c r="B78" s="45"/>
      <c r="C78" s="60"/>
      <c r="D78" s="60"/>
      <c r="E78" s="46"/>
      <c r="F78" s="46"/>
      <c r="G78" s="46"/>
      <c r="H78" s="38"/>
      <c r="I78" s="38"/>
      <c r="J78" s="44"/>
      <c r="K78" s="218"/>
      <c r="L78" s="51"/>
      <c r="M78" s="51"/>
      <c r="N78" s="157"/>
      <c r="O78" s="38"/>
      <c r="P78" s="208"/>
      <c r="Q78" s="202"/>
      <c r="R78" s="51"/>
      <c r="S78" s="51"/>
      <c r="T78" s="163"/>
      <c r="U78" s="56"/>
      <c r="V78" s="140"/>
    </row>
    <row r="79" spans="1:22" ht="39" customHeight="1">
      <c r="A79" s="136" t="s">
        <v>127</v>
      </c>
      <c r="B79" s="153">
        <v>250</v>
      </c>
      <c r="C79" s="63"/>
      <c r="D79" s="63"/>
      <c r="E79" s="41">
        <f>E80</f>
        <v>30923</v>
      </c>
      <c r="F79" s="41">
        <f>F80</f>
        <v>20000</v>
      </c>
      <c r="G79" s="41"/>
      <c r="H79" s="66"/>
      <c r="I79" s="66">
        <f>I80</f>
        <v>10923</v>
      </c>
      <c r="J79" s="67"/>
      <c r="K79" s="207">
        <f>K80</f>
        <v>41500</v>
      </c>
      <c r="L79" s="41">
        <f>L80</f>
        <v>20000</v>
      </c>
      <c r="M79" s="41"/>
      <c r="N79" s="157"/>
      <c r="O79" s="66">
        <f>O80</f>
        <v>21500</v>
      </c>
      <c r="P79" s="208"/>
      <c r="Q79" s="194">
        <f>Q80</f>
        <v>41500</v>
      </c>
      <c r="R79" s="41">
        <f>R80</f>
        <v>20000</v>
      </c>
      <c r="S79" s="51"/>
      <c r="T79" s="183"/>
      <c r="U79" s="43">
        <f>U80</f>
        <v>21500</v>
      </c>
      <c r="V79" s="140"/>
    </row>
    <row r="80" spans="1:22" ht="21.75" customHeight="1">
      <c r="A80" s="127" t="s">
        <v>191</v>
      </c>
      <c r="B80" s="152">
        <v>251</v>
      </c>
      <c r="C80" s="60">
        <v>112</v>
      </c>
      <c r="D80" s="60">
        <v>212</v>
      </c>
      <c r="E80" s="46">
        <f>F80+G80+H80+I80+J80</f>
        <v>30923</v>
      </c>
      <c r="F80" s="46">
        <v>20000</v>
      </c>
      <c r="G80" s="61"/>
      <c r="H80" s="62"/>
      <c r="I80" s="38">
        <f>21500-10000-577</f>
        <v>10923</v>
      </c>
      <c r="J80" s="107"/>
      <c r="K80" s="218">
        <f>L80+M80+N80+O80+P80</f>
        <v>41500</v>
      </c>
      <c r="L80" s="51">
        <v>20000</v>
      </c>
      <c r="M80" s="51"/>
      <c r="N80" s="157"/>
      <c r="O80" s="38">
        <v>21500</v>
      </c>
      <c r="P80" s="208"/>
      <c r="Q80" s="202">
        <f>R80+S80+T80+U80+V80</f>
        <v>41500</v>
      </c>
      <c r="R80" s="51">
        <v>20000</v>
      </c>
      <c r="S80" s="51"/>
      <c r="T80" s="163"/>
      <c r="U80" s="56">
        <v>21500</v>
      </c>
      <c r="V80" s="140"/>
    </row>
    <row r="81" spans="1:22" ht="35.25" customHeight="1">
      <c r="A81" s="135" t="s">
        <v>189</v>
      </c>
      <c r="B81" s="153">
        <v>260</v>
      </c>
      <c r="C81" s="63" t="s">
        <v>6</v>
      </c>
      <c r="D81" s="63" t="s">
        <v>6</v>
      </c>
      <c r="E81" s="41">
        <f>SUM(E83:E93)</f>
        <v>11264505.91</v>
      </c>
      <c r="F81" s="41">
        <f>SUM(F83:F93)</f>
        <v>3088640.99</v>
      </c>
      <c r="G81" s="41">
        <f>SUM(G83:G93)</f>
        <v>7346116.1</v>
      </c>
      <c r="H81" s="69"/>
      <c r="I81" s="41">
        <f>SUM(I83:I93)</f>
        <v>829748.82</v>
      </c>
      <c r="J81" s="108"/>
      <c r="K81" s="207">
        <f>SUM(K83:K93)</f>
        <v>4799836.17</v>
      </c>
      <c r="L81" s="41">
        <f>SUM(L83:L93)</f>
        <v>1690568</v>
      </c>
      <c r="M81" s="41">
        <f>SUM(M83:M93)</f>
        <v>2351000</v>
      </c>
      <c r="N81" s="157"/>
      <c r="O81" s="41">
        <f>SUM(O83:O93)</f>
        <v>758268.1699999999</v>
      </c>
      <c r="P81" s="208"/>
      <c r="Q81" s="194">
        <f>SUM(Q83:Q93)</f>
        <v>8400622</v>
      </c>
      <c r="R81" s="41">
        <f>SUM(R83:R93)</f>
        <v>1954268</v>
      </c>
      <c r="S81" s="41">
        <f>SUM(S83:S93)</f>
        <v>5596060</v>
      </c>
      <c r="T81" s="183"/>
      <c r="U81" s="64">
        <f>SUM(U83:U93)</f>
        <v>850294</v>
      </c>
      <c r="V81" s="140"/>
    </row>
    <row r="82" spans="1:22" ht="15.75">
      <c r="A82" s="127" t="s">
        <v>4</v>
      </c>
      <c r="B82" s="153"/>
      <c r="C82" s="63"/>
      <c r="D82" s="63"/>
      <c r="E82" s="41"/>
      <c r="F82" s="41"/>
      <c r="G82" s="41"/>
      <c r="H82" s="69"/>
      <c r="I82" s="41"/>
      <c r="J82" s="108"/>
      <c r="K82" s="207"/>
      <c r="L82" s="51"/>
      <c r="M82" s="51"/>
      <c r="N82" s="157"/>
      <c r="O82" s="41"/>
      <c r="P82" s="208"/>
      <c r="Q82" s="194"/>
      <c r="R82" s="51"/>
      <c r="S82" s="51"/>
      <c r="T82" s="163"/>
      <c r="U82" s="64"/>
      <c r="V82" s="140"/>
    </row>
    <row r="83" spans="1:22" ht="24" customHeight="1">
      <c r="A83" s="127" t="s">
        <v>175</v>
      </c>
      <c r="B83" s="152">
        <v>261</v>
      </c>
      <c r="C83" s="60">
        <v>244</v>
      </c>
      <c r="D83" s="60">
        <v>221</v>
      </c>
      <c r="E83" s="46">
        <f>F83+G83+H83+I83+J83</f>
        <v>111931.39</v>
      </c>
      <c r="F83" s="46">
        <v>110000</v>
      </c>
      <c r="G83" s="61"/>
      <c r="H83" s="62"/>
      <c r="I83" s="38">
        <f>4500-2568.61</f>
        <v>1931.3899999999999</v>
      </c>
      <c r="J83" s="107"/>
      <c r="K83" s="218">
        <f>L83+M83+N83+O83+P83</f>
        <v>114500</v>
      </c>
      <c r="L83" s="51">
        <v>110000</v>
      </c>
      <c r="M83" s="51"/>
      <c r="N83" s="157"/>
      <c r="O83" s="38">
        <v>4500</v>
      </c>
      <c r="P83" s="208"/>
      <c r="Q83" s="202">
        <f>R83+S83+T83+U83+V83</f>
        <v>114500</v>
      </c>
      <c r="R83" s="51">
        <v>110000</v>
      </c>
      <c r="S83" s="51"/>
      <c r="T83" s="163"/>
      <c r="U83" s="56">
        <v>4500</v>
      </c>
      <c r="V83" s="140"/>
    </row>
    <row r="84" spans="1:22" ht="24" customHeight="1">
      <c r="A84" s="127" t="s">
        <v>176</v>
      </c>
      <c r="B84" s="152">
        <v>262</v>
      </c>
      <c r="C84" s="60">
        <v>244</v>
      </c>
      <c r="D84" s="60">
        <v>222</v>
      </c>
      <c r="E84" s="46">
        <f aca="true" t="shared" si="3" ref="E84:E90">F84+G84+H84+I84+J84</f>
        <v>397117.69999999995</v>
      </c>
      <c r="F84" s="46">
        <f>30000+5050</f>
        <v>35050</v>
      </c>
      <c r="G84" s="46">
        <f>220000+74000+5200+62000-278.78-5200</f>
        <v>355721.22</v>
      </c>
      <c r="H84" s="62"/>
      <c r="I84" s="38">
        <f>20000-10333-1435-1885.52</f>
        <v>6346.48</v>
      </c>
      <c r="J84" s="107"/>
      <c r="K84" s="218">
        <f aca="true" t="shared" si="4" ref="K84:K90">L84+M84+N84+O84+P84</f>
        <v>349200</v>
      </c>
      <c r="L84" s="51">
        <v>30000</v>
      </c>
      <c r="M84" s="51">
        <v>299200</v>
      </c>
      <c r="N84" s="157"/>
      <c r="O84" s="38">
        <v>20000</v>
      </c>
      <c r="P84" s="208"/>
      <c r="Q84" s="202">
        <f aca="true" t="shared" si="5" ref="Q84:Q90">R84+S84+T84+U84+V84</f>
        <v>344000</v>
      </c>
      <c r="R84" s="51">
        <v>30000</v>
      </c>
      <c r="S84" s="51">
        <v>294000</v>
      </c>
      <c r="T84" s="163"/>
      <c r="U84" s="56">
        <v>20000</v>
      </c>
      <c r="V84" s="140"/>
    </row>
    <row r="85" spans="1:22" ht="24" customHeight="1">
      <c r="A85" s="127" t="s">
        <v>177</v>
      </c>
      <c r="B85" s="152">
        <v>263</v>
      </c>
      <c r="C85" s="60">
        <v>244</v>
      </c>
      <c r="D85" s="60">
        <v>223</v>
      </c>
      <c r="E85" s="46">
        <f t="shared" si="3"/>
        <v>2604831.87</v>
      </c>
      <c r="F85" s="46">
        <f>1245668+118000+741163.87</f>
        <v>2104831.87</v>
      </c>
      <c r="G85" s="61"/>
      <c r="H85" s="62"/>
      <c r="I85" s="38">
        <f>400000+100000</f>
        <v>500000</v>
      </c>
      <c r="J85" s="107"/>
      <c r="K85" s="218">
        <f t="shared" si="4"/>
        <v>1436568</v>
      </c>
      <c r="L85" s="51">
        <v>1036568</v>
      </c>
      <c r="M85" s="51"/>
      <c r="N85" s="157"/>
      <c r="O85" s="38">
        <v>400000</v>
      </c>
      <c r="P85" s="208"/>
      <c r="Q85" s="202">
        <f t="shared" si="5"/>
        <v>1700268</v>
      </c>
      <c r="R85" s="51">
        <v>1300268</v>
      </c>
      <c r="S85" s="51"/>
      <c r="T85" s="163"/>
      <c r="U85" s="56">
        <v>400000</v>
      </c>
      <c r="V85" s="140"/>
    </row>
    <row r="86" spans="1:22" ht="31.5" customHeight="1">
      <c r="A86" s="137" t="s">
        <v>214</v>
      </c>
      <c r="B86" s="152">
        <v>264</v>
      </c>
      <c r="C86" s="60">
        <v>243</v>
      </c>
      <c r="D86" s="60">
        <v>225</v>
      </c>
      <c r="E86" s="46">
        <f t="shared" si="3"/>
        <v>84973.32</v>
      </c>
      <c r="F86" s="46"/>
      <c r="G86" s="46">
        <f>103401-18427.68</f>
        <v>84973.32</v>
      </c>
      <c r="H86" s="38"/>
      <c r="I86" s="38"/>
      <c r="J86" s="107"/>
      <c r="K86" s="218"/>
      <c r="L86" s="51"/>
      <c r="M86" s="51"/>
      <c r="N86" s="157"/>
      <c r="O86" s="38"/>
      <c r="P86" s="208"/>
      <c r="Q86" s="202">
        <f>S86</f>
        <v>3450060</v>
      </c>
      <c r="R86" s="51"/>
      <c r="S86" s="51">
        <v>3450060</v>
      </c>
      <c r="T86" s="163"/>
      <c r="U86" s="56"/>
      <c r="V86" s="140"/>
    </row>
    <row r="87" spans="1:22" ht="35.25" customHeight="1">
      <c r="A87" s="137" t="s">
        <v>215</v>
      </c>
      <c r="B87" s="152">
        <v>264</v>
      </c>
      <c r="C87" s="60">
        <v>244</v>
      </c>
      <c r="D87" s="60">
        <v>225</v>
      </c>
      <c r="E87" s="46">
        <f>F87+G87+H87+I87+J87</f>
        <v>287314.74</v>
      </c>
      <c r="F87" s="46">
        <f>82249.61+105289.51</f>
        <v>187539.12</v>
      </c>
      <c r="G87" s="46">
        <f>72787+29212.98-2224.36</f>
        <v>99775.62</v>
      </c>
      <c r="H87" s="38"/>
      <c r="I87" s="38"/>
      <c r="J87" s="107"/>
      <c r="K87" s="218"/>
      <c r="L87" s="51"/>
      <c r="M87" s="51"/>
      <c r="N87" s="157"/>
      <c r="O87" s="38"/>
      <c r="P87" s="208"/>
      <c r="Q87" s="202"/>
      <c r="R87" s="51"/>
      <c r="S87" s="51"/>
      <c r="T87" s="163"/>
      <c r="U87" s="56"/>
      <c r="V87" s="140"/>
    </row>
    <row r="88" spans="1:22" ht="33.75" customHeight="1">
      <c r="A88" s="137" t="s">
        <v>188</v>
      </c>
      <c r="B88" s="152">
        <v>265</v>
      </c>
      <c r="C88" s="60">
        <v>244</v>
      </c>
      <c r="D88" s="60">
        <v>225</v>
      </c>
      <c r="E88" s="46">
        <f>F88+G88+H88+I88+J88</f>
        <v>405170</v>
      </c>
      <c r="F88" s="46">
        <f>269000+60877.02+29212.98</f>
        <v>359090</v>
      </c>
      <c r="G88" s="46">
        <v>0</v>
      </c>
      <c r="H88" s="38"/>
      <c r="I88" s="38">
        <f>87540.22+25.83-18360-23126.05</f>
        <v>46080</v>
      </c>
      <c r="J88" s="107"/>
      <c r="K88" s="218">
        <f>L88+M88+N88+O88+P88</f>
        <v>356540.22</v>
      </c>
      <c r="L88" s="51">
        <v>269000</v>
      </c>
      <c r="M88" s="51"/>
      <c r="N88" s="157"/>
      <c r="O88" s="38">
        <v>87540.22</v>
      </c>
      <c r="P88" s="208"/>
      <c r="Q88" s="202">
        <f>R88+S88+T88+U88+V88</f>
        <v>356540.22</v>
      </c>
      <c r="R88" s="51">
        <v>269000</v>
      </c>
      <c r="S88" s="51"/>
      <c r="T88" s="163"/>
      <c r="U88" s="56">
        <v>87540.22</v>
      </c>
      <c r="V88" s="140"/>
    </row>
    <row r="89" spans="1:22" ht="26.25" customHeight="1">
      <c r="A89" s="137" t="s">
        <v>178</v>
      </c>
      <c r="B89" s="152">
        <v>266</v>
      </c>
      <c r="C89" s="60">
        <v>244</v>
      </c>
      <c r="D89" s="60">
        <v>226</v>
      </c>
      <c r="E89" s="46">
        <f t="shared" si="3"/>
        <v>2648735.81</v>
      </c>
      <c r="F89" s="46">
        <f>215000+7400+7800+24430+7500</f>
        <v>262130</v>
      </c>
      <c r="G89" s="46">
        <f>2652000+180770+29000+6000+1500-38500+5000+110000-291000-103645-62000-163597.14</f>
        <v>2325527.86</v>
      </c>
      <c r="H89" s="38"/>
      <c r="I89" s="38">
        <f>186753.78-22000-35000-25.83-26000-5500-3500-26600-7050</f>
        <v>61077.95</v>
      </c>
      <c r="J89" s="107"/>
      <c r="K89" s="218">
        <f t="shared" si="4"/>
        <v>906497.95</v>
      </c>
      <c r="L89" s="51">
        <v>215000</v>
      </c>
      <c r="M89" s="51">
        <v>596770</v>
      </c>
      <c r="N89" s="157"/>
      <c r="O89" s="38">
        <f>186753.78-95525.83+3500</f>
        <v>94727.95</v>
      </c>
      <c r="P89" s="208"/>
      <c r="Q89" s="202">
        <f t="shared" si="5"/>
        <v>989523.78</v>
      </c>
      <c r="R89" s="51">
        <v>215000</v>
      </c>
      <c r="S89" s="51">
        <v>587770</v>
      </c>
      <c r="T89" s="163"/>
      <c r="U89" s="56">
        <v>186753.78</v>
      </c>
      <c r="V89" s="140"/>
    </row>
    <row r="90" spans="1:22" ht="26.25" customHeight="1">
      <c r="A90" s="127" t="s">
        <v>179</v>
      </c>
      <c r="B90" s="152">
        <v>267</v>
      </c>
      <c r="C90" s="60">
        <v>244</v>
      </c>
      <c r="D90" s="60">
        <v>290</v>
      </c>
      <c r="E90" s="46">
        <f t="shared" si="3"/>
        <v>1419403.28</v>
      </c>
      <c r="F90" s="46"/>
      <c r="G90" s="46">
        <f>372000+1115630+119800+14000+3800+22000-266943.72+63910-31443+5200</f>
        <v>1417953.28</v>
      </c>
      <c r="H90" s="38"/>
      <c r="I90" s="38">
        <f>20000-718.62-14000-3831.38</f>
        <v>1450.000000000001</v>
      </c>
      <c r="J90" s="107"/>
      <c r="K90" s="218">
        <f t="shared" si="4"/>
        <v>1302430</v>
      </c>
      <c r="L90" s="51"/>
      <c r="M90" s="51">
        <v>1282430</v>
      </c>
      <c r="N90" s="157"/>
      <c r="O90" s="38">
        <v>20000</v>
      </c>
      <c r="P90" s="208"/>
      <c r="Q90" s="202">
        <f t="shared" si="5"/>
        <v>1182630</v>
      </c>
      <c r="R90" s="51"/>
      <c r="S90" s="51">
        <v>1162630</v>
      </c>
      <c r="T90" s="163"/>
      <c r="U90" s="56">
        <v>20000</v>
      </c>
      <c r="V90" s="140"/>
    </row>
    <row r="91" spans="1:22" ht="33.75" customHeight="1">
      <c r="A91" s="127" t="s">
        <v>212</v>
      </c>
      <c r="B91" s="152">
        <v>268</v>
      </c>
      <c r="C91" s="60">
        <v>244</v>
      </c>
      <c r="D91" s="60">
        <v>310</v>
      </c>
      <c r="E91" s="46">
        <f>F91+G91+H91+I91+J91</f>
        <v>2876400</v>
      </c>
      <c r="F91" s="46"/>
      <c r="G91" s="46">
        <f>150000+596880+1698810+291000</f>
        <v>2736690</v>
      </c>
      <c r="H91" s="38"/>
      <c r="I91" s="38">
        <v>139710</v>
      </c>
      <c r="J91" s="44"/>
      <c r="K91" s="218">
        <f>L91+M91+N91+O91+P91</f>
        <v>30000</v>
      </c>
      <c r="L91" s="51"/>
      <c r="M91" s="51"/>
      <c r="N91" s="157"/>
      <c r="O91" s="38">
        <v>30000</v>
      </c>
      <c r="P91" s="208"/>
      <c r="Q91" s="202">
        <f>R91+S91+T91+U91+V91</f>
        <v>30000</v>
      </c>
      <c r="R91" s="51"/>
      <c r="S91" s="51"/>
      <c r="T91" s="163"/>
      <c r="U91" s="56">
        <v>30000</v>
      </c>
      <c r="V91" s="140"/>
    </row>
    <row r="92" spans="1:22" ht="33.75" customHeight="1">
      <c r="A92" s="127" t="s">
        <v>213</v>
      </c>
      <c r="B92" s="152">
        <v>269</v>
      </c>
      <c r="C92" s="60">
        <v>244</v>
      </c>
      <c r="D92" s="60">
        <v>310</v>
      </c>
      <c r="E92" s="46">
        <f>F92+G92+H92+I92+J92</f>
        <v>52355</v>
      </c>
      <c r="F92" s="46"/>
      <c r="G92" s="46">
        <f>40000+1500</f>
        <v>41500</v>
      </c>
      <c r="H92" s="38"/>
      <c r="I92" s="38">
        <f>12290-1435</f>
        <v>10855</v>
      </c>
      <c r="J92" s="44"/>
      <c r="K92" s="218">
        <f>L92+M92+N92+O92+P92</f>
        <v>30000</v>
      </c>
      <c r="L92" s="51"/>
      <c r="M92" s="51"/>
      <c r="N92" s="157"/>
      <c r="O92" s="38">
        <v>30000</v>
      </c>
      <c r="P92" s="208"/>
      <c r="Q92" s="202">
        <f>R92+S92+T92+U92+V92</f>
        <v>30000</v>
      </c>
      <c r="R92" s="51"/>
      <c r="S92" s="51"/>
      <c r="T92" s="163"/>
      <c r="U92" s="56">
        <v>30000</v>
      </c>
      <c r="V92" s="140"/>
    </row>
    <row r="93" spans="1:22" ht="30.75" customHeight="1">
      <c r="A93" s="127" t="s">
        <v>180</v>
      </c>
      <c r="B93" s="152">
        <v>270</v>
      </c>
      <c r="C93" s="60">
        <v>244</v>
      </c>
      <c r="D93" s="60">
        <v>340</v>
      </c>
      <c r="E93" s="46">
        <f>F93+G93+H93+I93+J93</f>
        <v>376272.8</v>
      </c>
      <c r="F93" s="46">
        <v>30000</v>
      </c>
      <c r="G93" s="46">
        <f>142000+29600+41000+2200+10000+20000-446+39735-114.2</f>
        <v>283974.8</v>
      </c>
      <c r="H93" s="38"/>
      <c r="I93" s="38">
        <f>71500-19272+10070</f>
        <v>62298</v>
      </c>
      <c r="J93" s="44"/>
      <c r="K93" s="218">
        <f>L93+M93+N93+O93+P93</f>
        <v>274100</v>
      </c>
      <c r="L93" s="51">
        <v>30000</v>
      </c>
      <c r="M93" s="51">
        <v>172600</v>
      </c>
      <c r="N93" s="157"/>
      <c r="O93" s="38">
        <v>71500</v>
      </c>
      <c r="P93" s="208"/>
      <c r="Q93" s="202">
        <f>R93+S93+T93+U93+V93</f>
        <v>203100</v>
      </c>
      <c r="R93" s="51">
        <v>30000</v>
      </c>
      <c r="S93" s="51">
        <v>101600</v>
      </c>
      <c r="T93" s="163"/>
      <c r="U93" s="56">
        <v>71500</v>
      </c>
      <c r="V93" s="140"/>
    </row>
    <row r="94" spans="1:22" ht="36" customHeight="1">
      <c r="A94" s="135" t="s">
        <v>128</v>
      </c>
      <c r="B94" s="153">
        <v>300</v>
      </c>
      <c r="C94" s="63" t="s">
        <v>6</v>
      </c>
      <c r="D94" s="63" t="s">
        <v>6</v>
      </c>
      <c r="E94" s="41">
        <v>0</v>
      </c>
      <c r="F94" s="41"/>
      <c r="G94" s="41">
        <v>0</v>
      </c>
      <c r="H94" s="66"/>
      <c r="I94" s="66">
        <v>0</v>
      </c>
      <c r="J94" s="108"/>
      <c r="K94" s="207">
        <v>0</v>
      </c>
      <c r="L94" s="160"/>
      <c r="M94" s="51"/>
      <c r="N94" s="157"/>
      <c r="O94" s="66">
        <v>0</v>
      </c>
      <c r="P94" s="208"/>
      <c r="Q94" s="194">
        <v>0</v>
      </c>
      <c r="R94" s="51"/>
      <c r="S94" s="51"/>
      <c r="T94" s="165"/>
      <c r="U94" s="43">
        <v>0</v>
      </c>
      <c r="V94" s="140"/>
    </row>
    <row r="95" spans="1:22" ht="21.75" customHeight="1">
      <c r="A95" s="127" t="s">
        <v>129</v>
      </c>
      <c r="B95" s="152">
        <v>310</v>
      </c>
      <c r="C95" s="60"/>
      <c r="D95" s="63"/>
      <c r="E95" s="46"/>
      <c r="F95" s="41"/>
      <c r="G95" s="46"/>
      <c r="H95" s="38"/>
      <c r="I95" s="38"/>
      <c r="J95" s="44"/>
      <c r="K95" s="218"/>
      <c r="L95" s="51"/>
      <c r="M95" s="51"/>
      <c r="N95" s="157"/>
      <c r="O95" s="38"/>
      <c r="P95" s="208"/>
      <c r="Q95" s="202"/>
      <c r="R95" s="51"/>
      <c r="S95" s="51"/>
      <c r="T95" s="163"/>
      <c r="U95" s="56"/>
      <c r="V95" s="140"/>
    </row>
    <row r="96" spans="1:22" ht="21" customHeight="1">
      <c r="A96" s="127" t="s">
        <v>130</v>
      </c>
      <c r="B96" s="152">
        <v>320</v>
      </c>
      <c r="C96" s="60"/>
      <c r="D96" s="60"/>
      <c r="E96" s="46"/>
      <c r="F96" s="46"/>
      <c r="G96" s="46"/>
      <c r="H96" s="38"/>
      <c r="I96" s="46"/>
      <c r="J96" s="44"/>
      <c r="K96" s="218"/>
      <c r="L96" s="51"/>
      <c r="M96" s="51"/>
      <c r="N96" s="157"/>
      <c r="O96" s="46"/>
      <c r="P96" s="208"/>
      <c r="Q96" s="202"/>
      <c r="R96" s="51"/>
      <c r="S96" s="51"/>
      <c r="T96" s="163"/>
      <c r="U96" s="55"/>
      <c r="V96" s="140"/>
    </row>
    <row r="97" spans="1:22" ht="21.75" customHeight="1">
      <c r="A97" s="136" t="s">
        <v>131</v>
      </c>
      <c r="B97" s="153">
        <v>400</v>
      </c>
      <c r="C97" s="63"/>
      <c r="D97" s="63"/>
      <c r="E97" s="68"/>
      <c r="F97" s="68"/>
      <c r="G97" s="41"/>
      <c r="H97" s="66"/>
      <c r="I97" s="66"/>
      <c r="J97" s="67"/>
      <c r="K97" s="219"/>
      <c r="L97" s="51"/>
      <c r="M97" s="51"/>
      <c r="N97" s="157"/>
      <c r="O97" s="66"/>
      <c r="P97" s="208"/>
      <c r="Q97" s="203"/>
      <c r="R97" s="51"/>
      <c r="S97" s="51"/>
      <c r="T97" s="163"/>
      <c r="U97" s="43"/>
      <c r="V97" s="140"/>
    </row>
    <row r="98" spans="1:22" ht="24" customHeight="1">
      <c r="A98" s="127" t="s">
        <v>132</v>
      </c>
      <c r="B98" s="152">
        <v>410</v>
      </c>
      <c r="C98" s="60"/>
      <c r="D98" s="60"/>
      <c r="E98" s="46"/>
      <c r="F98" s="46"/>
      <c r="G98" s="46"/>
      <c r="H98" s="38"/>
      <c r="I98" s="62"/>
      <c r="J98" s="107"/>
      <c r="K98" s="218"/>
      <c r="L98" s="51"/>
      <c r="M98" s="51"/>
      <c r="N98" s="157"/>
      <c r="O98" s="62"/>
      <c r="P98" s="208"/>
      <c r="Q98" s="202"/>
      <c r="R98" s="51"/>
      <c r="S98" s="51"/>
      <c r="T98" s="163"/>
      <c r="U98" s="184"/>
      <c r="V98" s="140"/>
    </row>
    <row r="99" spans="1:22" ht="18.75" customHeight="1">
      <c r="A99" s="127" t="s">
        <v>133</v>
      </c>
      <c r="B99" s="152">
        <v>420</v>
      </c>
      <c r="C99" s="60"/>
      <c r="D99" s="60"/>
      <c r="E99" s="46"/>
      <c r="F99" s="46"/>
      <c r="G99" s="46"/>
      <c r="H99" s="38"/>
      <c r="I99" s="62"/>
      <c r="J99" s="107"/>
      <c r="K99" s="218"/>
      <c r="L99" s="51"/>
      <c r="M99" s="51"/>
      <c r="N99" s="157"/>
      <c r="O99" s="62"/>
      <c r="P99" s="208"/>
      <c r="Q99" s="202"/>
      <c r="R99" s="51"/>
      <c r="S99" s="51"/>
      <c r="T99" s="163"/>
      <c r="U99" s="184"/>
      <c r="V99" s="140"/>
    </row>
    <row r="100" spans="1:22" ht="24.75" customHeight="1">
      <c r="A100" s="135" t="s">
        <v>134</v>
      </c>
      <c r="B100" s="153">
        <v>500</v>
      </c>
      <c r="C100" s="63" t="s">
        <v>6</v>
      </c>
      <c r="D100" s="63"/>
      <c r="E100" s="41"/>
      <c r="F100" s="41"/>
      <c r="G100" s="41"/>
      <c r="H100" s="66"/>
      <c r="I100" s="69"/>
      <c r="J100" s="108"/>
      <c r="K100" s="207"/>
      <c r="L100" s="51"/>
      <c r="M100" s="51"/>
      <c r="N100" s="157"/>
      <c r="O100" s="69"/>
      <c r="P100" s="208"/>
      <c r="Q100" s="194"/>
      <c r="R100" s="51"/>
      <c r="S100" s="51"/>
      <c r="T100" s="163"/>
      <c r="U100" s="185"/>
      <c r="V100" s="140"/>
    </row>
    <row r="101" spans="1:22" ht="24.75" customHeight="1" thickBot="1">
      <c r="A101" s="138" t="s">
        <v>135</v>
      </c>
      <c r="B101" s="154">
        <v>600</v>
      </c>
      <c r="C101" s="70" t="s">
        <v>6</v>
      </c>
      <c r="D101" s="70"/>
      <c r="E101" s="71"/>
      <c r="F101" s="71"/>
      <c r="G101" s="71"/>
      <c r="H101" s="72"/>
      <c r="I101" s="72"/>
      <c r="J101" s="109"/>
      <c r="K101" s="220"/>
      <c r="L101" s="161"/>
      <c r="M101" s="161"/>
      <c r="N101" s="175"/>
      <c r="O101" s="72"/>
      <c r="P101" s="213"/>
      <c r="Q101" s="204"/>
      <c r="R101" s="161"/>
      <c r="S101" s="161"/>
      <c r="T101" s="166"/>
      <c r="U101" s="186"/>
      <c r="V101" s="156"/>
    </row>
    <row r="102" spans="1:12" ht="1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</row>
  </sheetData>
  <sheetProtection/>
  <mergeCells count="25">
    <mergeCell ref="A3:V3"/>
    <mergeCell ref="A4:V4"/>
    <mergeCell ref="E6:V6"/>
    <mergeCell ref="L7:P7"/>
    <mergeCell ref="O9:P9"/>
    <mergeCell ref="M9:M10"/>
    <mergeCell ref="N9:N10"/>
    <mergeCell ref="R7:V7"/>
    <mergeCell ref="Q7:Q10"/>
    <mergeCell ref="R9:R10"/>
    <mergeCell ref="U9:V9"/>
    <mergeCell ref="B6:B10"/>
    <mergeCell ref="A6:A10"/>
    <mergeCell ref="C6:D9"/>
    <mergeCell ref="L9:L10"/>
    <mergeCell ref="S9:S10"/>
    <mergeCell ref="T9:T10"/>
    <mergeCell ref="K7:K10"/>
    <mergeCell ref="C11:D11"/>
    <mergeCell ref="F7:J7"/>
    <mergeCell ref="I8:J9"/>
    <mergeCell ref="H8:H10"/>
    <mergeCell ref="G8:G10"/>
    <mergeCell ref="F8:F10"/>
    <mergeCell ref="E7:E10"/>
  </mergeCells>
  <printOptions/>
  <pageMargins left="0" right="0" top="0.7480314960629921" bottom="0" header="0.31496062992125984" footer="0.31496062992125984"/>
  <pageSetup orientation="landscape" paperSize="9" scale="42" r:id="rId1"/>
  <rowBreaks count="3" manualBreakCount="3">
    <brk id="31" max="21" man="1"/>
    <brk id="51" max="21" man="1"/>
    <brk id="7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13.140625" style="0" customWidth="1"/>
    <col min="2" max="2" width="8.140625" style="0" customWidth="1"/>
    <col min="4" max="4" width="13.7109375" style="0" customWidth="1"/>
    <col min="5" max="5" width="14.57421875" style="0" customWidth="1"/>
    <col min="6" max="6" width="14.8515625" style="0" customWidth="1"/>
    <col min="7" max="7" width="14.57421875" style="0" customWidth="1"/>
    <col min="8" max="8" width="13.00390625" style="0" customWidth="1"/>
    <col min="9" max="9" width="12.8515625" style="0" customWidth="1"/>
    <col min="10" max="10" width="11.7109375" style="0" customWidth="1"/>
    <col min="11" max="11" width="10.7109375" style="0" customWidth="1"/>
    <col min="12" max="12" width="11.28125" style="0" customWidth="1"/>
  </cols>
  <sheetData>
    <row r="1" spans="1:12" ht="18.75">
      <c r="A1" s="11"/>
      <c r="B1" s="11"/>
      <c r="C1" s="11"/>
      <c r="D1" s="11"/>
      <c r="E1" s="11"/>
      <c r="F1" s="11"/>
      <c r="G1" s="11"/>
      <c r="H1" s="11"/>
      <c r="I1" s="11"/>
      <c r="J1" s="11"/>
      <c r="K1" s="325" t="s">
        <v>136</v>
      </c>
      <c r="L1" s="325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>
      <c r="A3" s="326" t="s">
        <v>137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12" ht="18.75">
      <c r="A4" s="327" t="s">
        <v>192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1:12" ht="21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328" t="s">
        <v>91</v>
      </c>
      <c r="B6" s="330" t="s">
        <v>108</v>
      </c>
      <c r="C6" s="330" t="s">
        <v>138</v>
      </c>
      <c r="D6" s="330" t="s">
        <v>146</v>
      </c>
      <c r="E6" s="330"/>
      <c r="F6" s="330"/>
      <c r="G6" s="330"/>
      <c r="H6" s="330"/>
      <c r="I6" s="330"/>
      <c r="J6" s="330"/>
      <c r="K6" s="330"/>
      <c r="L6" s="333"/>
    </row>
    <row r="7" spans="1:12" ht="12.75">
      <c r="A7" s="329"/>
      <c r="B7" s="290"/>
      <c r="C7" s="290"/>
      <c r="D7" s="290" t="s">
        <v>139</v>
      </c>
      <c r="E7" s="290"/>
      <c r="F7" s="290"/>
      <c r="G7" s="290" t="s">
        <v>5</v>
      </c>
      <c r="H7" s="290"/>
      <c r="I7" s="290"/>
      <c r="J7" s="290"/>
      <c r="K7" s="290"/>
      <c r="L7" s="291"/>
    </row>
    <row r="8" spans="1:12" ht="100.5" customHeight="1">
      <c r="A8" s="329"/>
      <c r="B8" s="290"/>
      <c r="C8" s="290"/>
      <c r="D8" s="290"/>
      <c r="E8" s="290"/>
      <c r="F8" s="290"/>
      <c r="G8" s="290" t="s">
        <v>140</v>
      </c>
      <c r="H8" s="290"/>
      <c r="I8" s="334"/>
      <c r="J8" s="290" t="s">
        <v>141</v>
      </c>
      <c r="K8" s="290"/>
      <c r="L8" s="336"/>
    </row>
    <row r="9" spans="1:12" ht="51">
      <c r="A9" s="329"/>
      <c r="B9" s="290"/>
      <c r="C9" s="290"/>
      <c r="D9" s="20" t="s">
        <v>194</v>
      </c>
      <c r="E9" s="20" t="s">
        <v>195</v>
      </c>
      <c r="F9" s="20" t="s">
        <v>196</v>
      </c>
      <c r="G9" s="20" t="s">
        <v>194</v>
      </c>
      <c r="H9" s="20" t="s">
        <v>195</v>
      </c>
      <c r="I9" s="20" t="s">
        <v>196</v>
      </c>
      <c r="J9" s="20" t="s">
        <v>142</v>
      </c>
      <c r="K9" s="20" t="s">
        <v>147</v>
      </c>
      <c r="L9" s="111" t="s">
        <v>148</v>
      </c>
    </row>
    <row r="10" spans="1:12" ht="12.75">
      <c r="A10" s="11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113">
        <v>12</v>
      </c>
    </row>
    <row r="11" spans="1:12" ht="72" customHeight="1">
      <c r="A11" s="114" t="s">
        <v>143</v>
      </c>
      <c r="B11" s="21">
        <v>1</v>
      </c>
      <c r="C11" s="23" t="s">
        <v>6</v>
      </c>
      <c r="D11" s="82">
        <f aca="true" t="shared" si="0" ref="D11:I11">D12+D14</f>
        <v>10829843.68</v>
      </c>
      <c r="E11" s="82">
        <f t="shared" si="0"/>
        <v>4933362</v>
      </c>
      <c r="F11" s="82">
        <f t="shared" si="0"/>
        <v>8442122</v>
      </c>
      <c r="G11" s="82">
        <f t="shared" si="0"/>
        <v>10829843.68</v>
      </c>
      <c r="H11" s="82">
        <f t="shared" si="0"/>
        <v>4933362</v>
      </c>
      <c r="I11" s="82">
        <f t="shared" si="0"/>
        <v>8442122</v>
      </c>
      <c r="J11" s="241" t="s">
        <v>181</v>
      </c>
      <c r="K11" s="242"/>
      <c r="L11" s="243"/>
    </row>
    <row r="12" spans="1:12" ht="109.5" customHeight="1">
      <c r="A12" s="115" t="s">
        <v>144</v>
      </c>
      <c r="B12" s="23">
        <v>1001</v>
      </c>
      <c r="C12" s="23" t="s">
        <v>6</v>
      </c>
      <c r="D12" s="82">
        <v>0</v>
      </c>
      <c r="E12" s="120"/>
      <c r="F12" s="120"/>
      <c r="G12" s="82">
        <v>0</v>
      </c>
      <c r="H12" s="120"/>
      <c r="I12" s="120"/>
      <c r="J12" s="241" t="s">
        <v>181</v>
      </c>
      <c r="K12" s="242"/>
      <c r="L12" s="243"/>
    </row>
    <row r="13" spans="1:12" ht="17.25" customHeight="1">
      <c r="A13" s="116"/>
      <c r="B13" s="23"/>
      <c r="C13" s="22"/>
      <c r="D13" s="121"/>
      <c r="E13" s="121"/>
      <c r="F13" s="121"/>
      <c r="G13" s="121"/>
      <c r="H13" s="121"/>
      <c r="I13" s="121"/>
      <c r="J13" s="23"/>
      <c r="K13" s="33"/>
      <c r="L13" s="113"/>
    </row>
    <row r="14" spans="1:13" ht="65.25" customHeight="1" thickBot="1">
      <c r="A14" s="117" t="s">
        <v>145</v>
      </c>
      <c r="B14" s="118">
        <v>2001</v>
      </c>
      <c r="C14" s="119"/>
      <c r="D14" s="83">
        <f>G14</f>
        <v>10829843.68</v>
      </c>
      <c r="E14" s="83">
        <f>H14</f>
        <v>4933362</v>
      </c>
      <c r="F14" s="83">
        <f>I14</f>
        <v>8442122</v>
      </c>
      <c r="G14" s="83">
        <v>10829843.68</v>
      </c>
      <c r="H14" s="83">
        <v>4933362</v>
      </c>
      <c r="I14" s="83">
        <v>8442122</v>
      </c>
      <c r="J14" s="244" t="s">
        <v>181</v>
      </c>
      <c r="K14" s="245"/>
      <c r="L14" s="246"/>
      <c r="M14" s="122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8" spans="1:12" ht="18">
      <c r="A18" s="15"/>
      <c r="B18" s="15"/>
      <c r="C18" s="15"/>
      <c r="D18" s="15"/>
      <c r="E18" s="15"/>
      <c r="F18" s="15"/>
      <c r="G18" s="15"/>
      <c r="H18" s="25"/>
      <c r="I18" s="26"/>
      <c r="K18" s="344" t="s">
        <v>149</v>
      </c>
      <c r="L18" s="345"/>
    </row>
    <row r="19" spans="1:9" ht="15.75">
      <c r="A19" s="15"/>
      <c r="B19" s="15"/>
      <c r="C19" s="15"/>
      <c r="D19" s="15"/>
      <c r="E19" s="15"/>
      <c r="F19" s="15"/>
      <c r="G19" s="15"/>
      <c r="H19" s="15"/>
      <c r="I19" s="15"/>
    </row>
    <row r="20" spans="1:12" ht="18.75" customHeight="1">
      <c r="A20" s="346" t="s">
        <v>150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</row>
    <row r="21" spans="1:12" ht="23.25" customHeight="1">
      <c r="A21" s="347" t="s">
        <v>193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</row>
    <row r="22" spans="1:9" ht="15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49.5" customHeight="1">
      <c r="A23" s="322" t="s">
        <v>91</v>
      </c>
      <c r="B23" s="335"/>
      <c r="C23" s="335"/>
      <c r="D23" s="323"/>
      <c r="E23" s="322" t="s">
        <v>108</v>
      </c>
      <c r="F23" s="323"/>
      <c r="G23" s="324" t="s">
        <v>151</v>
      </c>
      <c r="H23" s="324"/>
      <c r="I23" s="324"/>
    </row>
    <row r="24" spans="1:9" ht="15" customHeight="1">
      <c r="A24" s="322">
        <v>1</v>
      </c>
      <c r="B24" s="335"/>
      <c r="C24" s="335"/>
      <c r="D24" s="323"/>
      <c r="E24" s="322">
        <v>2</v>
      </c>
      <c r="F24" s="323"/>
      <c r="G24" s="324">
        <v>3</v>
      </c>
      <c r="H24" s="324"/>
      <c r="I24" s="324"/>
    </row>
    <row r="25" spans="1:9" ht="15.75">
      <c r="A25" s="340" t="s">
        <v>134</v>
      </c>
      <c r="B25" s="341"/>
      <c r="C25" s="341"/>
      <c r="D25" s="342"/>
      <c r="E25" s="331" t="s">
        <v>154</v>
      </c>
      <c r="F25" s="332"/>
      <c r="G25" s="343">
        <v>0</v>
      </c>
      <c r="H25" s="343"/>
      <c r="I25" s="343"/>
    </row>
    <row r="26" spans="1:9" ht="15.75">
      <c r="A26" s="340" t="s">
        <v>135</v>
      </c>
      <c r="B26" s="341"/>
      <c r="C26" s="341"/>
      <c r="D26" s="342"/>
      <c r="E26" s="331" t="s">
        <v>155</v>
      </c>
      <c r="F26" s="332"/>
      <c r="G26" s="343">
        <v>0</v>
      </c>
      <c r="H26" s="343"/>
      <c r="I26" s="343"/>
    </row>
    <row r="27" spans="1:9" ht="15.75">
      <c r="A27" s="340" t="s">
        <v>152</v>
      </c>
      <c r="B27" s="341"/>
      <c r="C27" s="341"/>
      <c r="D27" s="342"/>
      <c r="E27" s="331" t="s">
        <v>156</v>
      </c>
      <c r="F27" s="332"/>
      <c r="G27" s="343">
        <v>0</v>
      </c>
      <c r="H27" s="343"/>
      <c r="I27" s="343"/>
    </row>
    <row r="28" spans="1:9" ht="15.75">
      <c r="A28" s="340"/>
      <c r="B28" s="341"/>
      <c r="C28" s="341"/>
      <c r="D28" s="342"/>
      <c r="E28" s="331"/>
      <c r="F28" s="332"/>
      <c r="G28" s="337"/>
      <c r="H28" s="338"/>
      <c r="I28" s="339"/>
    </row>
    <row r="29" spans="1:9" ht="15.75">
      <c r="A29" s="340" t="s">
        <v>153</v>
      </c>
      <c r="B29" s="341"/>
      <c r="C29" s="341"/>
      <c r="D29" s="342"/>
      <c r="E29" s="331" t="s">
        <v>157</v>
      </c>
      <c r="F29" s="332"/>
      <c r="G29" s="337">
        <v>0</v>
      </c>
      <c r="H29" s="338"/>
      <c r="I29" s="339"/>
    </row>
    <row r="30" spans="1:9" ht="15.75">
      <c r="A30" s="340"/>
      <c r="B30" s="341"/>
      <c r="C30" s="341"/>
      <c r="D30" s="342"/>
      <c r="E30" s="331"/>
      <c r="F30" s="332"/>
      <c r="G30" s="337"/>
      <c r="H30" s="338"/>
      <c r="I30" s="339"/>
    </row>
  </sheetData>
  <sheetProtection/>
  <mergeCells count="38">
    <mergeCell ref="A29:D29"/>
    <mergeCell ref="G27:I27"/>
    <mergeCell ref="A30:D30"/>
    <mergeCell ref="E30:F30"/>
    <mergeCell ref="G30:I30"/>
    <mergeCell ref="K18:L18"/>
    <mergeCell ref="A20:L20"/>
    <mergeCell ref="A21:L21"/>
    <mergeCell ref="A28:D28"/>
    <mergeCell ref="E28:F28"/>
    <mergeCell ref="G28:I28"/>
    <mergeCell ref="A25:D25"/>
    <mergeCell ref="E25:F25"/>
    <mergeCell ref="G25:I25"/>
    <mergeCell ref="E29:F29"/>
    <mergeCell ref="G29:I29"/>
    <mergeCell ref="A26:D26"/>
    <mergeCell ref="E26:F26"/>
    <mergeCell ref="G26:I26"/>
    <mergeCell ref="A27:D27"/>
    <mergeCell ref="E27:F27"/>
    <mergeCell ref="D6:L6"/>
    <mergeCell ref="D7:F8"/>
    <mergeCell ref="G7:L7"/>
    <mergeCell ref="G8:I8"/>
    <mergeCell ref="A24:D24"/>
    <mergeCell ref="E24:F24"/>
    <mergeCell ref="G24:I24"/>
    <mergeCell ref="J8:L8"/>
    <mergeCell ref="A23:D23"/>
    <mergeCell ref="E23:F23"/>
    <mergeCell ref="G23:I23"/>
    <mergeCell ref="K1:L1"/>
    <mergeCell ref="A3:L3"/>
    <mergeCell ref="A4:L4"/>
    <mergeCell ref="A6:A9"/>
    <mergeCell ref="B6:B9"/>
    <mergeCell ref="C6:C9"/>
  </mergeCells>
  <printOptions/>
  <pageMargins left="0.7" right="0.11" top="0.75" bottom="0.75" header="0.3" footer="0.3"/>
  <pageSetup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4" sqref="A24"/>
    </sheetView>
  </sheetViews>
  <sheetFormatPr defaultColWidth="9.140625" defaultRowHeight="12.75"/>
  <sheetData>
    <row r="1" spans="1:9" ht="18.75">
      <c r="A1" s="14"/>
      <c r="B1" s="14"/>
      <c r="C1" s="14"/>
      <c r="D1" s="14"/>
      <c r="E1" s="14"/>
      <c r="F1" s="14"/>
      <c r="G1" s="14"/>
      <c r="H1" s="344" t="s">
        <v>158</v>
      </c>
      <c r="I1" s="345"/>
    </row>
    <row r="2" spans="1:9" ht="18.75">
      <c r="A2" s="14"/>
      <c r="B2" s="14"/>
      <c r="C2" s="14"/>
      <c r="D2" s="14"/>
      <c r="E2" s="14"/>
      <c r="F2" s="14"/>
      <c r="G2" s="14"/>
      <c r="H2" s="14"/>
      <c r="I2" s="14"/>
    </row>
    <row r="3" spans="1:9" ht="18">
      <c r="A3" s="346" t="s">
        <v>159</v>
      </c>
      <c r="B3" s="348"/>
      <c r="C3" s="348"/>
      <c r="D3" s="348"/>
      <c r="E3" s="348"/>
      <c r="F3" s="348"/>
      <c r="G3" s="348"/>
      <c r="H3" s="348"/>
      <c r="I3" s="348"/>
    </row>
    <row r="4" spans="1:9" ht="15.75">
      <c r="A4" s="15"/>
      <c r="B4" s="15"/>
      <c r="C4" s="15"/>
      <c r="D4" s="15"/>
      <c r="E4" s="15"/>
      <c r="F4" s="15"/>
      <c r="G4" s="15"/>
      <c r="H4" s="15"/>
      <c r="I4" s="15"/>
    </row>
    <row r="5" spans="1:9" ht="15.75">
      <c r="A5" s="324" t="s">
        <v>91</v>
      </c>
      <c r="B5" s="324"/>
      <c r="C5" s="324"/>
      <c r="D5" s="324"/>
      <c r="E5" s="324" t="s">
        <v>108</v>
      </c>
      <c r="F5" s="324"/>
      <c r="G5" s="324" t="s">
        <v>160</v>
      </c>
      <c r="H5" s="324"/>
      <c r="I5" s="324"/>
    </row>
    <row r="6" spans="1:9" ht="15.75">
      <c r="A6" s="324">
        <v>1</v>
      </c>
      <c r="B6" s="324"/>
      <c r="C6" s="324"/>
      <c r="D6" s="324"/>
      <c r="E6" s="324">
        <v>2</v>
      </c>
      <c r="F6" s="324"/>
      <c r="G6" s="324">
        <v>3</v>
      </c>
      <c r="H6" s="324"/>
      <c r="I6" s="324"/>
    </row>
    <row r="7" spans="1:9" ht="30" customHeight="1">
      <c r="A7" s="349" t="s">
        <v>161</v>
      </c>
      <c r="B7" s="349"/>
      <c r="C7" s="349"/>
      <c r="D7" s="349"/>
      <c r="E7" s="350" t="s">
        <v>154</v>
      </c>
      <c r="F7" s="350"/>
      <c r="G7" s="343" t="s">
        <v>181</v>
      </c>
      <c r="H7" s="343"/>
      <c r="I7" s="343"/>
    </row>
    <row r="8" spans="1:9" ht="102" customHeight="1">
      <c r="A8" s="349" t="s">
        <v>162</v>
      </c>
      <c r="B8" s="349"/>
      <c r="C8" s="349"/>
      <c r="D8" s="349"/>
      <c r="E8" s="350" t="s">
        <v>155</v>
      </c>
      <c r="F8" s="350"/>
      <c r="G8" s="343" t="s">
        <v>181</v>
      </c>
      <c r="H8" s="343"/>
      <c r="I8" s="343"/>
    </row>
    <row r="10" spans="1:10" ht="18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8.75">
      <c r="A11" s="13" t="s">
        <v>163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0" customHeight="1">
      <c r="A12" s="27"/>
      <c r="B12" s="27"/>
      <c r="C12" s="27"/>
      <c r="D12" s="27" t="s">
        <v>45</v>
      </c>
      <c r="E12" s="27"/>
      <c r="F12" s="27"/>
      <c r="G12" s="28"/>
      <c r="H12" s="28"/>
      <c r="I12" s="28"/>
      <c r="J12" s="13"/>
    </row>
    <row r="13" spans="1:10" ht="18.75">
      <c r="A13" s="12" t="s">
        <v>164</v>
      </c>
      <c r="B13" s="12"/>
      <c r="C13" s="12"/>
      <c r="D13" s="12" t="s">
        <v>8</v>
      </c>
      <c r="E13" s="12"/>
      <c r="F13" s="12"/>
      <c r="G13" s="12"/>
      <c r="H13" s="13"/>
      <c r="I13" s="13"/>
      <c r="J13" s="13"/>
    </row>
    <row r="14" spans="1:10" ht="18.75">
      <c r="A14" s="12"/>
      <c r="B14" s="12"/>
      <c r="C14" s="12"/>
      <c r="D14" s="12"/>
      <c r="E14" s="12"/>
      <c r="F14" s="12"/>
      <c r="G14" s="12"/>
      <c r="H14" s="13"/>
      <c r="I14" s="13"/>
      <c r="J14" s="13"/>
    </row>
    <row r="15" spans="1:10" ht="18.75">
      <c r="A15" s="13" t="s">
        <v>165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9.25" customHeight="1">
      <c r="A16" s="27"/>
      <c r="B16" s="27"/>
      <c r="C16" s="27"/>
      <c r="D16" s="27" t="s">
        <v>46</v>
      </c>
      <c r="E16" s="27"/>
      <c r="F16" s="27"/>
      <c r="G16" s="28"/>
      <c r="H16" s="28"/>
      <c r="I16" s="28"/>
      <c r="J16" s="13"/>
    </row>
    <row r="17" spans="1:10" ht="18.75">
      <c r="A17" s="12" t="s">
        <v>164</v>
      </c>
      <c r="B17" s="12"/>
      <c r="C17" s="12"/>
      <c r="D17" s="12" t="s">
        <v>8</v>
      </c>
      <c r="E17" s="12"/>
      <c r="F17" s="12"/>
      <c r="G17" s="12"/>
      <c r="H17" s="13"/>
      <c r="I17" s="13"/>
      <c r="J17" s="13"/>
    </row>
    <row r="18" spans="1:10" ht="18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.75">
      <c r="A19" s="13" t="s">
        <v>166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1" ht="18.75">
      <c r="A20" s="27" t="s">
        <v>10</v>
      </c>
      <c r="B20" s="27"/>
      <c r="C20" s="27"/>
      <c r="D20" s="27"/>
      <c r="E20" s="27" t="s">
        <v>47</v>
      </c>
      <c r="F20" s="27"/>
      <c r="G20" s="29"/>
      <c r="H20" s="27"/>
      <c r="I20" s="27" t="s">
        <v>168</v>
      </c>
      <c r="J20" s="27"/>
      <c r="K20" s="30"/>
    </row>
    <row r="21" spans="1:10" ht="18.75">
      <c r="A21" s="12" t="s">
        <v>167</v>
      </c>
      <c r="B21" s="12"/>
      <c r="C21" s="12"/>
      <c r="D21" s="12"/>
      <c r="E21" s="12"/>
      <c r="F21" s="12"/>
      <c r="G21" s="13"/>
      <c r="H21" s="13"/>
      <c r="I21" s="13"/>
      <c r="J21" s="13"/>
    </row>
    <row r="22" spans="1:10" ht="18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8.75">
      <c r="A23" s="13" t="s">
        <v>233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8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8.75">
      <c r="A27" s="13"/>
      <c r="B27" s="13"/>
      <c r="C27" s="13"/>
      <c r="D27" s="13"/>
      <c r="E27" s="13"/>
      <c r="F27" s="13"/>
      <c r="G27" s="13"/>
      <c r="H27" s="13"/>
      <c r="I27" s="13"/>
      <c r="J27" s="13"/>
    </row>
  </sheetData>
  <sheetProtection/>
  <mergeCells count="14">
    <mergeCell ref="A7:D7"/>
    <mergeCell ref="E7:F7"/>
    <mergeCell ref="G7:I7"/>
    <mergeCell ref="A8:D8"/>
    <mergeCell ref="E8:F8"/>
    <mergeCell ref="G8:I8"/>
    <mergeCell ref="H1:I1"/>
    <mergeCell ref="A3:I3"/>
    <mergeCell ref="A5:D5"/>
    <mergeCell ref="E5:F5"/>
    <mergeCell ref="G5:I5"/>
    <mergeCell ref="A6:D6"/>
    <mergeCell ref="E6:F6"/>
    <mergeCell ref="G6:I6"/>
  </mergeCells>
  <printOptions/>
  <pageMargins left="0.7" right="0.7" top="0.75" bottom="0.75" header="0.3" footer="0.3"/>
  <pageSetup orientation="portrait" paperSize="9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2017-08-31T11:58:29Z</cp:lastPrinted>
  <dcterms:created xsi:type="dcterms:W3CDTF">1996-10-08T23:32:33Z</dcterms:created>
  <dcterms:modified xsi:type="dcterms:W3CDTF">2017-10-05T05:31:11Z</dcterms:modified>
  <cp:category/>
  <cp:version/>
  <cp:contentType/>
  <cp:contentStatus/>
</cp:coreProperties>
</file>